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484" activeTab="0"/>
  </bookViews>
  <sheets>
    <sheet name="меню сад лето " sheetId="1" r:id="rId1"/>
    <sheet name="Лист1" sheetId="2" r:id="rId2"/>
  </sheets>
  <definedNames>
    <definedName name="_xlnm._FilterDatabase" localSheetId="0" hidden="1">'меню сад лето '!$A$36:$H$170</definedName>
  </definedNames>
  <calcPr fullCalcOnLoad="1"/>
</workbook>
</file>

<file path=xl/sharedStrings.xml><?xml version="1.0" encoding="utf-8"?>
<sst xmlns="http://schemas.openxmlformats.org/spreadsheetml/2006/main" count="592" uniqueCount="256">
  <si>
    <t xml:space="preserve">Кофейный напиток  c молоком </t>
  </si>
  <si>
    <t>43</t>
  </si>
  <si>
    <t>57</t>
  </si>
  <si>
    <t>Соотношение Б:Ж:У=1:1:4</t>
  </si>
  <si>
    <t>Сок (в ассортименте)</t>
  </si>
  <si>
    <t>149</t>
  </si>
  <si>
    <t>Неделя: первая</t>
  </si>
  <si>
    <t>№ рец</t>
  </si>
  <si>
    <t>Прием пищи, наименование блюда</t>
  </si>
  <si>
    <t>Белки, г</t>
  </si>
  <si>
    <t>Жиры, г</t>
  </si>
  <si>
    <t>Углеводы, г</t>
  </si>
  <si>
    <t>Энерг. ценность, ккал</t>
  </si>
  <si>
    <t>итого</t>
  </si>
  <si>
    <t>ГП</t>
  </si>
  <si>
    <t>Напиток из шиповника</t>
  </si>
  <si>
    <t>Хлеб ржаной</t>
  </si>
  <si>
    <t>Булочка домашняя</t>
  </si>
  <si>
    <t>Хлеб пшеничный</t>
  </si>
  <si>
    <t>Всего за день</t>
  </si>
  <si>
    <t>Суточная потребность</t>
  </si>
  <si>
    <t>% удовлетворения суточной потребности</t>
  </si>
  <si>
    <t>жиры,</t>
  </si>
  <si>
    <t>93</t>
  </si>
  <si>
    <t>Компот из фруктов консервированных</t>
  </si>
  <si>
    <t>110</t>
  </si>
  <si>
    <t>Омлет натуральный</t>
  </si>
  <si>
    <t>Икра кабачковая</t>
  </si>
  <si>
    <t>56</t>
  </si>
  <si>
    <t>Картофельное пюре</t>
  </si>
  <si>
    <t>44</t>
  </si>
  <si>
    <t>Какао с молоком</t>
  </si>
  <si>
    <t>Рыба  запеченная с картофелем по-русски</t>
  </si>
  <si>
    <t>111</t>
  </si>
  <si>
    <t>Омлет с зеленым горошком</t>
  </si>
  <si>
    <t>36</t>
  </si>
  <si>
    <t>180</t>
  </si>
  <si>
    <t>86</t>
  </si>
  <si>
    <t>Яйцо отварное</t>
  </si>
  <si>
    <t>Жаркое по-домашнему</t>
  </si>
  <si>
    <t xml:space="preserve">Икра кабачковая </t>
  </si>
  <si>
    <t>22</t>
  </si>
  <si>
    <t>Всего за 10 дней</t>
  </si>
  <si>
    <t>Суточная потребностьза 10 дней</t>
  </si>
  <si>
    <t>% удовлетворения  потребности за 10 дней</t>
  </si>
  <si>
    <t>Химческий состав и энергоценность рациона подсчитывалась по вессу нетто без учета потерь при термической обработке продуктов</t>
  </si>
  <si>
    <t>Макаронные изделия отварные</t>
  </si>
  <si>
    <t xml:space="preserve">Каша гречневая расыпчатая </t>
  </si>
  <si>
    <t>Кисель</t>
  </si>
  <si>
    <t>Булочка «Крошка»</t>
  </si>
  <si>
    <t xml:space="preserve">Капуста тушенная </t>
  </si>
  <si>
    <t>Булочка «Веснушка »</t>
  </si>
  <si>
    <t>витамин С</t>
  </si>
  <si>
    <t>Завтрак 8,30-9,00</t>
  </si>
  <si>
    <t>2-ой завтрак 10,30-11,00</t>
  </si>
  <si>
    <t>Обед 12,00-13,00</t>
  </si>
  <si>
    <t>Полдник 15,00-15,30</t>
  </si>
  <si>
    <t>Ужин 16,30-17,10</t>
  </si>
  <si>
    <t xml:space="preserve"> Полдник 15,00-15,30</t>
  </si>
  <si>
    <t>выход блюда</t>
  </si>
  <si>
    <t>жиры</t>
  </si>
  <si>
    <t>Завтрак  8,30-9,00</t>
  </si>
  <si>
    <t>2-ой завтрак 10,00-10,30</t>
  </si>
  <si>
    <t xml:space="preserve">Кисломолочный продукт </t>
  </si>
  <si>
    <t>кондитерское изделие</t>
  </si>
  <si>
    <t>фрукт</t>
  </si>
  <si>
    <t>кондитерка</t>
  </si>
  <si>
    <t>сок</t>
  </si>
  <si>
    <t>хлеб пшеничный</t>
  </si>
  <si>
    <t>сыр твердый</t>
  </si>
  <si>
    <t>колбасные изделия</t>
  </si>
  <si>
    <t>хлеб ржаной</t>
  </si>
  <si>
    <t>наименование</t>
  </si>
  <si>
    <t>кисломолочн продукт</t>
  </si>
  <si>
    <t>рекомендуемые суточные наборы продуктов (г, мл, на 1 ребенка \сутки)</t>
  </si>
  <si>
    <t>норма, г 10 дн</t>
  </si>
  <si>
    <t>молоко</t>
  </si>
  <si>
    <t>творог, творожные изделия</t>
  </si>
  <si>
    <t>сметана</t>
  </si>
  <si>
    <t>мясо</t>
  </si>
  <si>
    <t>птица</t>
  </si>
  <si>
    <t>яйцо</t>
  </si>
  <si>
    <t>овощи, зелень</t>
  </si>
  <si>
    <t>крупы, злаки, бобовые</t>
  </si>
  <si>
    <t>макаронные изделия</t>
  </si>
  <si>
    <t>масло растительное</t>
  </si>
  <si>
    <t>чай</t>
  </si>
  <si>
    <t>какао-порошок</t>
  </si>
  <si>
    <t>коф.напиток</t>
  </si>
  <si>
    <t>сахар</t>
  </si>
  <si>
    <t>дрожжи</t>
  </si>
  <si>
    <t>соль</t>
  </si>
  <si>
    <t>рыба (филе), т.ч. филе слабо или мало-соленое</t>
  </si>
  <si>
    <t>хим.состав рассчитывался на основании пособия "Организация питания детей в ДУ" под ред. Алексеевой А.С., Дружининой Л.В., Ладодо К.С. Москва "Просвещение" , 1990г.</t>
  </si>
  <si>
    <t>масло коровье сладкосливочное</t>
  </si>
  <si>
    <t>лимон 50</t>
  </si>
  <si>
    <t>факт по 10-меню нетто</t>
  </si>
  <si>
    <t>норма, г сутки брутто</t>
  </si>
  <si>
    <t>0,6 шт</t>
  </si>
  <si>
    <t>картофель 01.09 - 31.10</t>
  </si>
  <si>
    <t>картофель 01.11 - 31.12</t>
  </si>
  <si>
    <t>картофель  29.02 -01.09</t>
  </si>
  <si>
    <t>картофель 01.01 - 28.02</t>
  </si>
  <si>
    <t>День: 2 вторник неделя первая</t>
  </si>
  <si>
    <t xml:space="preserve">День: 1 понедельник , неделя первая, </t>
  </si>
  <si>
    <t xml:space="preserve">День: 3 среда, неделя первая, </t>
  </si>
  <si>
    <t>День:  4 четверг неделя первая</t>
  </si>
  <si>
    <t>День: 5 пятница, неделя первая</t>
  </si>
  <si>
    <t>День:  7 вторник , неделя вторая</t>
  </si>
  <si>
    <t>День: 9 четверг неделя вторая</t>
  </si>
  <si>
    <t>День:  8 среда, неделя вторая.</t>
  </si>
  <si>
    <t>День: 10 пятница , неделя вторая</t>
  </si>
  <si>
    <t>День: 6 понедельник , неделя вторая</t>
  </si>
  <si>
    <t>38</t>
  </si>
  <si>
    <t>Каша пшенная молочная жидкая</t>
  </si>
  <si>
    <t>Бутерброд с маслом</t>
  </si>
  <si>
    <t>Суп из овощей со сметаной, с мясом</t>
  </si>
  <si>
    <t xml:space="preserve">Гуляш </t>
  </si>
  <si>
    <t>кондитерское изделие (печенье)</t>
  </si>
  <si>
    <t>Фрукты</t>
  </si>
  <si>
    <t>Чай с сахаром</t>
  </si>
  <si>
    <t>Салат из свеклы с чесноком и рас.маслом</t>
  </si>
  <si>
    <t>16</t>
  </si>
  <si>
    <t>104</t>
  </si>
  <si>
    <t>48</t>
  </si>
  <si>
    <t>Пудинг творожный с джемом или повидлом</t>
  </si>
  <si>
    <t>63</t>
  </si>
  <si>
    <t>Бутерброд с маслом и сыром</t>
  </si>
  <si>
    <t>Каша манная  молочная жидкая</t>
  </si>
  <si>
    <t>овощи натуральные соленые или свежие</t>
  </si>
  <si>
    <t>108</t>
  </si>
  <si>
    <t>31</t>
  </si>
  <si>
    <t>Котлеты,биточки,шницели из говядины</t>
  </si>
  <si>
    <t>24</t>
  </si>
  <si>
    <t>Рагу из овощей</t>
  </si>
  <si>
    <t>7</t>
  </si>
  <si>
    <t>Компот из  сухофруктов</t>
  </si>
  <si>
    <t>Молоко кипяченое</t>
  </si>
  <si>
    <t>346п</t>
  </si>
  <si>
    <t xml:space="preserve">Каша "Дружба" </t>
  </si>
  <si>
    <t>45</t>
  </si>
  <si>
    <t>17</t>
  </si>
  <si>
    <t>Бутерброд с джемом или повидлом</t>
  </si>
  <si>
    <t>46</t>
  </si>
  <si>
    <t>салат из моркови с зеленым горошком</t>
  </si>
  <si>
    <t>29</t>
  </si>
  <si>
    <t>417п</t>
  </si>
  <si>
    <t>Котлеты,биточки,шницели куриные припущенные</t>
  </si>
  <si>
    <t>Соус сметанный натуральный</t>
  </si>
  <si>
    <t>49</t>
  </si>
  <si>
    <t>Компот из сухофруктов</t>
  </si>
  <si>
    <t>8</t>
  </si>
  <si>
    <t>Шанежка наливная</t>
  </si>
  <si>
    <t>69</t>
  </si>
  <si>
    <t>32</t>
  </si>
  <si>
    <t>Чай  с лимоном</t>
  </si>
  <si>
    <t>14</t>
  </si>
  <si>
    <t>70</t>
  </si>
  <si>
    <t>бутерброд с маслом и сыром</t>
  </si>
  <si>
    <t>12</t>
  </si>
  <si>
    <t>Суп картофельный с макаронными изделиями, с мясом</t>
  </si>
  <si>
    <t>Птица отварная</t>
  </si>
  <si>
    <t>40</t>
  </si>
  <si>
    <t>89</t>
  </si>
  <si>
    <t>9</t>
  </si>
  <si>
    <t>11</t>
  </si>
  <si>
    <t>121п</t>
  </si>
  <si>
    <t>25</t>
  </si>
  <si>
    <t xml:space="preserve">Суп  молочный с рисовой крупой </t>
  </si>
  <si>
    <t>83</t>
  </si>
  <si>
    <t>бутерброд с маслом</t>
  </si>
  <si>
    <t>27</t>
  </si>
  <si>
    <t>18</t>
  </si>
  <si>
    <t>5</t>
  </si>
  <si>
    <t>Щи из свежей капусты со сметаной, с мясом</t>
  </si>
  <si>
    <t>22(1)</t>
  </si>
  <si>
    <t>кондитерское изделие (зефир)</t>
  </si>
  <si>
    <t>50</t>
  </si>
  <si>
    <t>Сырники из творога с джемом или повидлом</t>
  </si>
  <si>
    <t>94</t>
  </si>
  <si>
    <t>Каша пшеничная  молочная жидкая</t>
  </si>
  <si>
    <t>77</t>
  </si>
  <si>
    <t>72</t>
  </si>
  <si>
    <t>суп шахтерский со сметаной, с мясом</t>
  </si>
  <si>
    <t>Тефтели из говядины</t>
  </si>
  <si>
    <t>88</t>
  </si>
  <si>
    <t>фрукты свежие</t>
  </si>
  <si>
    <t>1</t>
  </si>
  <si>
    <t xml:space="preserve">Бутерброд  с маслом  </t>
  </si>
  <si>
    <t>47</t>
  </si>
  <si>
    <t>Борщ с капустой свежей со сметаной, с мясом</t>
  </si>
  <si>
    <t>капуста, тушеная с мясом</t>
  </si>
  <si>
    <t>578п</t>
  </si>
  <si>
    <t>351п</t>
  </si>
  <si>
    <t>котлеты или биточки рыбные</t>
  </si>
  <si>
    <t>Морковь припущенная</t>
  </si>
  <si>
    <t>150/2</t>
  </si>
  <si>
    <t>109</t>
  </si>
  <si>
    <t>соус красный основной</t>
  </si>
  <si>
    <t>272п</t>
  </si>
  <si>
    <t>Каша Геркулесовая молочная жидкая</t>
  </si>
  <si>
    <t>59</t>
  </si>
  <si>
    <t>тефтели из говядины</t>
  </si>
  <si>
    <t>55</t>
  </si>
  <si>
    <t>124п</t>
  </si>
  <si>
    <t>Икра свекольная или морковная</t>
  </si>
  <si>
    <t>443п</t>
  </si>
  <si>
    <t>соус молочный для запекания</t>
  </si>
  <si>
    <t>261п</t>
  </si>
  <si>
    <t xml:space="preserve">бутерброд  с маслом  </t>
  </si>
  <si>
    <t>160п</t>
  </si>
  <si>
    <t>Суп крестьянский с крупой, с мясом</t>
  </si>
  <si>
    <t>Суп  молочный с рисовой крупой</t>
  </si>
  <si>
    <t>53п</t>
  </si>
  <si>
    <t>Салат из свеклы с соленым огурцом</t>
  </si>
  <si>
    <t>149п</t>
  </si>
  <si>
    <t>Суп картофельный с бобовыми</t>
  </si>
  <si>
    <t xml:space="preserve">Плов с курицей </t>
  </si>
  <si>
    <t>33</t>
  </si>
  <si>
    <t>суп-уха с рыбой</t>
  </si>
  <si>
    <t>№ ТК</t>
  </si>
  <si>
    <t>3</t>
  </si>
  <si>
    <t>35/8/7,5</t>
  </si>
  <si>
    <t>124/5</t>
  </si>
  <si>
    <t xml:space="preserve">Суп молочный  с макаронными изделиями </t>
  </si>
  <si>
    <t>35/6</t>
  </si>
  <si>
    <t>Салат Полевой (картофельный с огурцами солеными и зеленым горошком)</t>
  </si>
  <si>
    <t>Кисель из концентрата плодового или ягодного</t>
  </si>
  <si>
    <t>Суп картофельный с бобовыми, с мясом</t>
  </si>
  <si>
    <t>120/5</t>
  </si>
  <si>
    <t>Компот из плодов консервированных</t>
  </si>
  <si>
    <t>Котлеты или  биточки рыбные</t>
  </si>
  <si>
    <t>Каша ячневая молочная вязкая</t>
  </si>
  <si>
    <t xml:space="preserve">Салат из зененого горошка (кукурузы) с луком репчатым </t>
  </si>
  <si>
    <t>150/8</t>
  </si>
  <si>
    <t xml:space="preserve"> Печень говяжья по-строгановски с  томатным соусом  </t>
  </si>
  <si>
    <t xml:space="preserve">Кисломолочный напиток </t>
  </si>
  <si>
    <t>Запеканка из творога с молоком сгущеным</t>
  </si>
  <si>
    <t>130/20</t>
  </si>
  <si>
    <t>Бутерброд  с маслом и сыром</t>
  </si>
  <si>
    <t>35/5/7,5</t>
  </si>
  <si>
    <t>130/40</t>
  </si>
  <si>
    <t>Кисломолочный напиток</t>
  </si>
  <si>
    <t>булочка "Татарочка" с курагой</t>
  </si>
  <si>
    <t xml:space="preserve">    </t>
  </si>
  <si>
    <t>50/20</t>
  </si>
  <si>
    <t>130/15</t>
  </si>
  <si>
    <t>35/5/5</t>
  </si>
  <si>
    <t xml:space="preserve">Рассольник ленинградский со сметаной, с мясом </t>
  </si>
  <si>
    <t>35/10</t>
  </si>
  <si>
    <t>Свекольник со сметаной, с мясом</t>
  </si>
  <si>
    <t>Сельдь с луком репчатым</t>
  </si>
  <si>
    <t>Каша рисовая молочная жидкая</t>
  </si>
  <si>
    <t>Зеленый горошек или кукуруза консервированные или морская капуста</t>
  </si>
  <si>
    <t>Пирожок печеный из сдобного теста с капустным фаршем</t>
  </si>
  <si>
    <t>110/15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</si>
</sst>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\-_р_._-;_-@_-"/>
    <numFmt numFmtId="165" formatCode="_-* #,##0.00_р_._-;\-* #,##0.00_р_._-;_-* \-??_р_._-;_-@_-"/>
    <numFmt numFmtId="166" formatCode="#\ ??/??"/>
    <numFmt numFmtId="167" formatCode="_-* #,##0.0_р_._-;\-* #,##0.0_р_._-;_-* \-?_р_.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4"/>
      <name val="Calibri"/>
      <family val="2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sz val="14"/>
      <name val="Calibri"/>
      <family val="2"/>
    </font>
    <font>
      <b/>
      <sz val="16"/>
      <name val="Calibri"/>
      <family val="2"/>
    </font>
    <font>
      <b/>
      <i/>
      <sz val="14"/>
      <name val="Calibri"/>
      <family val="2"/>
    </font>
    <font>
      <i/>
      <sz val="14"/>
      <name val="Times New Roman"/>
      <family val="1"/>
    </font>
    <font>
      <b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3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30"/>
      <name val="Calibri"/>
      <family val="2"/>
    </font>
    <font>
      <b/>
      <sz val="10"/>
      <color indexed="8"/>
      <name val="Calibri"/>
      <family val="2"/>
    </font>
    <font>
      <sz val="12"/>
      <color indexed="17"/>
      <name val="Times New Roman"/>
      <family val="1"/>
    </font>
    <font>
      <sz val="12"/>
      <color indexed="17"/>
      <name val="Calibri"/>
      <family val="2"/>
    </font>
    <font>
      <b/>
      <i/>
      <sz val="14"/>
      <color indexed="17"/>
      <name val="Times New Roman"/>
      <family val="1"/>
    </font>
    <font>
      <b/>
      <i/>
      <sz val="14"/>
      <color indexed="17"/>
      <name val="Calibri"/>
      <family val="2"/>
    </font>
    <font>
      <sz val="8"/>
      <name val="Segoe U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rgb="FF0070C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rgb="FF0070C0"/>
      <name val="Calibri"/>
      <family val="2"/>
    </font>
    <font>
      <b/>
      <sz val="10"/>
      <color theme="1"/>
      <name val="Calibri"/>
      <family val="2"/>
    </font>
    <font>
      <sz val="12"/>
      <color rgb="FF00B050"/>
      <name val="Times New Roman"/>
      <family val="1"/>
    </font>
    <font>
      <sz val="12"/>
      <color rgb="FF00B050"/>
      <name val="Calibri"/>
      <family val="2"/>
    </font>
    <font>
      <b/>
      <i/>
      <sz val="14"/>
      <color rgb="FF00B050"/>
      <name val="Times New Roman"/>
      <family val="1"/>
    </font>
    <font>
      <b/>
      <i/>
      <sz val="14"/>
      <color rgb="FF00B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theme="0" tint="-0.3499799966812134"/>
        <bgColor rgb="FFFFFF00"/>
      </patternFill>
    </fill>
    <fill>
      <patternFill patternType="solid">
        <fgColor theme="0" tint="-0.24997000396251678"/>
        <bgColor indexed="64"/>
      </patternFill>
    </fill>
    <fill>
      <patternFill patternType="lightUp">
        <fgColor theme="0" tint="-0.24993999302387238"/>
        <bgColor rgb="FFFFFF00"/>
      </patternFill>
    </fill>
    <fill>
      <patternFill patternType="solid">
        <fgColor theme="5" tint="0.39998000860214233"/>
        <bgColor indexed="64"/>
      </patternFill>
    </fill>
    <fill>
      <patternFill patternType="lightUp">
        <fgColor theme="0" tint="-0.24993999302387238"/>
      </patternFill>
    </fill>
    <fill>
      <patternFill patternType="lightDown">
        <fgColor theme="0" tint="-0.24993999302387238"/>
        <bgColor rgb="FFFFFF00"/>
      </patternFill>
    </fill>
    <fill>
      <patternFill patternType="solid">
        <fgColor theme="0"/>
        <bgColor indexed="64"/>
      </patternFill>
    </fill>
    <fill>
      <patternFill patternType="lightUp">
        <fgColor theme="0" tint="-0.24993999302387238"/>
        <bgColor theme="0"/>
      </patternFill>
    </fill>
    <fill>
      <patternFill patternType="lightDown">
        <fgColor theme="0" tint="-0.24993999302387238"/>
        <bgColor theme="0"/>
      </patternFill>
    </fill>
    <fill>
      <patternFill patternType="lightUp">
        <fgColor theme="0" tint="-0.3499799966812134"/>
        <bgColor theme="0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>
        <color indexed="63"/>
      </right>
      <top style="thin"/>
      <bottom style="thin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/>
      <top style="thin">
        <color indexed="59"/>
      </top>
      <bottom>
        <color indexed="63"/>
      </bottom>
    </border>
    <border>
      <left style="thin">
        <color indexed="59"/>
      </left>
      <right style="thin"/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35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23" fillId="0" borderId="0" xfId="0" applyFont="1" applyAlignment="1">
      <alignment/>
    </xf>
    <xf numFmtId="164" fontId="22" fillId="0" borderId="10" xfId="0" applyNumberFormat="1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left" vertical="top"/>
    </xf>
    <xf numFmtId="0" fontId="22" fillId="0" borderId="11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/>
    </xf>
    <xf numFmtId="165" fontId="22" fillId="0" borderId="10" xfId="0" applyNumberFormat="1" applyFont="1" applyFill="1" applyBorder="1" applyAlignment="1">
      <alignment horizontal="left" vertical="top"/>
    </xf>
    <xf numFmtId="165" fontId="25" fillId="0" borderId="10" xfId="0" applyNumberFormat="1" applyFont="1" applyFill="1" applyBorder="1" applyAlignment="1">
      <alignment horizontal="left" vertical="top"/>
    </xf>
    <xf numFmtId="49" fontId="22" fillId="0" borderId="1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left" vertical="top"/>
    </xf>
    <xf numFmtId="165" fontId="25" fillId="0" borderId="12" xfId="0" applyNumberFormat="1" applyFont="1" applyFill="1" applyBorder="1" applyAlignment="1">
      <alignment horizontal="left" vertical="top"/>
    </xf>
    <xf numFmtId="165" fontId="25" fillId="0" borderId="10" xfId="0" applyNumberFormat="1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49" fontId="22" fillId="0" borderId="13" xfId="0" applyNumberFormat="1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/>
    </xf>
    <xf numFmtId="0" fontId="23" fillId="0" borderId="0" xfId="0" applyFont="1" applyAlignment="1">
      <alignment horizontal="left"/>
    </xf>
    <xf numFmtId="0" fontId="21" fillId="0" borderId="14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/>
    </xf>
    <xf numFmtId="165" fontId="25" fillId="0" borderId="0" xfId="0" applyNumberFormat="1" applyFont="1" applyFill="1" applyBorder="1" applyAlignment="1">
      <alignment horizontal="left" vertical="top"/>
    </xf>
    <xf numFmtId="165" fontId="25" fillId="0" borderId="10" xfId="0" applyNumberFormat="1" applyFont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0" fontId="25" fillId="0" borderId="10" xfId="0" applyFont="1" applyBorder="1" applyAlignment="1">
      <alignment horizontal="left" vertical="top" wrapText="1"/>
    </xf>
    <xf numFmtId="165" fontId="21" fillId="0" borderId="0" xfId="0" applyNumberFormat="1" applyFont="1" applyAlignment="1">
      <alignment horizontal="left" vertical="top"/>
    </xf>
    <xf numFmtId="0" fontId="21" fillId="0" borderId="15" xfId="0" applyFont="1" applyBorder="1" applyAlignment="1">
      <alignment/>
    </xf>
    <xf numFmtId="0" fontId="21" fillId="0" borderId="15" xfId="0" applyFont="1" applyBorder="1" applyAlignment="1">
      <alignment horizontal="right"/>
    </xf>
    <xf numFmtId="0" fontId="20" fillId="24" borderId="0" xfId="0" applyFont="1" applyFill="1" applyBorder="1" applyAlignment="1">
      <alignment/>
    </xf>
    <xf numFmtId="0" fontId="20" fillId="24" borderId="0" xfId="0" applyFont="1" applyFill="1" applyBorder="1" applyAlignment="1">
      <alignment horizontal="right"/>
    </xf>
    <xf numFmtId="0" fontId="21" fillId="24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165" fontId="22" fillId="0" borderId="10" xfId="0" applyNumberFormat="1" applyFont="1" applyFill="1" applyBorder="1" applyAlignment="1">
      <alignment horizontal="center" vertical="center"/>
    </xf>
    <xf numFmtId="165" fontId="30" fillId="0" borderId="10" xfId="0" applyNumberFormat="1" applyFont="1" applyFill="1" applyBorder="1" applyAlignment="1">
      <alignment horizontal="right" vertical="top"/>
    </xf>
    <xf numFmtId="165" fontId="30" fillId="0" borderId="10" xfId="0" applyNumberFormat="1" applyFont="1" applyFill="1" applyBorder="1" applyAlignment="1">
      <alignment horizontal="left" vertical="top"/>
    </xf>
    <xf numFmtId="165" fontId="30" fillId="0" borderId="12" xfId="0" applyNumberFormat="1" applyFont="1" applyFill="1" applyBorder="1" applyAlignment="1">
      <alignment horizontal="left" vertical="top"/>
    </xf>
    <xf numFmtId="0" fontId="31" fillId="0" borderId="0" xfId="0" applyFont="1" applyFill="1" applyAlignment="1">
      <alignment horizontal="left" vertical="top"/>
    </xf>
    <xf numFmtId="165" fontId="25" fillId="0" borderId="10" xfId="0" applyNumberFormat="1" applyFont="1" applyFill="1" applyBorder="1" applyAlignment="1">
      <alignment horizontal="center" vertical="center"/>
    </xf>
    <xf numFmtId="165" fontId="30" fillId="0" borderId="10" xfId="0" applyNumberFormat="1" applyFont="1" applyFill="1" applyBorder="1" applyAlignment="1">
      <alignment horizontal="center" vertical="center"/>
    </xf>
    <xf numFmtId="165" fontId="30" fillId="0" borderId="12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65" fontId="22" fillId="0" borderId="12" xfId="0" applyNumberFormat="1" applyFont="1" applyFill="1" applyBorder="1" applyAlignment="1">
      <alignment horizontal="center" vertical="center"/>
    </xf>
    <xf numFmtId="165" fontId="22" fillId="0" borderId="10" xfId="0" applyNumberFormat="1" applyFont="1" applyFill="1" applyBorder="1" applyAlignment="1">
      <alignment horizontal="left" vertical="center"/>
    </xf>
    <xf numFmtId="165" fontId="26" fillId="0" borderId="10" xfId="0" applyNumberFormat="1" applyFont="1" applyFill="1" applyBorder="1" applyAlignment="1">
      <alignment horizontal="left" vertical="top"/>
    </xf>
    <xf numFmtId="0" fontId="30" fillId="0" borderId="10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top"/>
    </xf>
    <xf numFmtId="0" fontId="28" fillId="0" borderId="10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top"/>
    </xf>
    <xf numFmtId="0" fontId="22" fillId="0" borderId="16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center" vertical="center"/>
    </xf>
    <xf numFmtId="165" fontId="21" fillId="0" borderId="13" xfId="0" applyNumberFormat="1" applyFont="1" applyFill="1" applyBorder="1" applyAlignment="1">
      <alignment horizontal="center" vertical="center"/>
    </xf>
    <xf numFmtId="165" fontId="21" fillId="0" borderId="17" xfId="0" applyNumberFormat="1" applyFont="1" applyFill="1" applyBorder="1" applyAlignment="1">
      <alignment horizontal="center" vertical="center"/>
    </xf>
    <xf numFmtId="164" fontId="29" fillId="0" borderId="1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165" fontId="28" fillId="0" borderId="10" xfId="0" applyNumberFormat="1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horizontal="center" vertical="center" wrapText="1"/>
    </xf>
    <xf numFmtId="164" fontId="30" fillId="0" borderId="10" xfId="0" applyNumberFormat="1" applyFont="1" applyFill="1" applyBorder="1" applyAlignment="1">
      <alignment horizontal="left" vertical="top"/>
    </xf>
    <xf numFmtId="0" fontId="22" fillId="0" borderId="18" xfId="0" applyFont="1" applyFill="1" applyBorder="1" applyAlignment="1">
      <alignment horizontal="center" vertical="center" wrapText="1"/>
    </xf>
    <xf numFmtId="0" fontId="21" fillId="25" borderId="0" xfId="0" applyFont="1" applyFill="1" applyAlignment="1">
      <alignment horizontal="left" vertical="top"/>
    </xf>
    <xf numFmtId="0" fontId="21" fillId="26" borderId="0" xfId="0" applyFont="1" applyFill="1" applyAlignment="1">
      <alignment horizontal="left" vertical="top"/>
    </xf>
    <xf numFmtId="164" fontId="19" fillId="26" borderId="10" xfId="0" applyNumberFormat="1" applyFont="1" applyFill="1" applyBorder="1" applyAlignment="1">
      <alignment horizontal="left" vertical="top"/>
    </xf>
    <xf numFmtId="165" fontId="25" fillId="26" borderId="10" xfId="0" applyNumberFormat="1" applyFont="1" applyFill="1" applyBorder="1" applyAlignment="1">
      <alignment horizontal="left" vertical="top"/>
    </xf>
    <xf numFmtId="0" fontId="22" fillId="26" borderId="10" xfId="0" applyFont="1" applyFill="1" applyBorder="1" applyAlignment="1">
      <alignment horizontal="left" vertical="top"/>
    </xf>
    <xf numFmtId="0" fontId="24" fillId="26" borderId="10" xfId="0" applyFont="1" applyFill="1" applyBorder="1" applyAlignment="1">
      <alignment horizontal="left" vertical="top"/>
    </xf>
    <xf numFmtId="0" fontId="22" fillId="26" borderId="10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 vertical="center"/>
    </xf>
    <xf numFmtId="0" fontId="21" fillId="27" borderId="0" xfId="0" applyFont="1" applyFill="1" applyAlignment="1">
      <alignment horizontal="left" vertical="top"/>
    </xf>
    <xf numFmtId="0" fontId="20" fillId="27" borderId="0" xfId="0" applyFont="1" applyFill="1" applyAlignment="1">
      <alignment horizontal="left" vertical="top"/>
    </xf>
    <xf numFmtId="165" fontId="30" fillId="0" borderId="11" xfId="0" applyNumberFormat="1" applyFont="1" applyFill="1" applyBorder="1" applyAlignment="1">
      <alignment horizontal="left" vertical="top" wrapText="1"/>
    </xf>
    <xf numFmtId="0" fontId="21" fillId="28" borderId="0" xfId="0" applyFont="1" applyFill="1" applyAlignment="1">
      <alignment horizontal="left" vertical="top"/>
    </xf>
    <xf numFmtId="0" fontId="22" fillId="28" borderId="10" xfId="0" applyFont="1" applyFill="1" applyBorder="1" applyAlignment="1">
      <alignment horizontal="left" vertical="top"/>
    </xf>
    <xf numFmtId="0" fontId="25" fillId="28" borderId="10" xfId="0" applyFont="1" applyFill="1" applyBorder="1" applyAlignment="1">
      <alignment horizontal="left" vertical="top"/>
    </xf>
    <xf numFmtId="165" fontId="25" fillId="28" borderId="10" xfId="0" applyNumberFormat="1" applyFont="1" applyFill="1" applyBorder="1" applyAlignment="1">
      <alignment horizontal="left" vertical="top" shrinkToFit="1"/>
    </xf>
    <xf numFmtId="165" fontId="25" fillId="28" borderId="10" xfId="0" applyNumberFormat="1" applyFont="1" applyFill="1" applyBorder="1" applyAlignment="1">
      <alignment horizontal="left" vertical="top"/>
    </xf>
    <xf numFmtId="0" fontId="25" fillId="28" borderId="10" xfId="0" applyFont="1" applyFill="1" applyBorder="1" applyAlignment="1">
      <alignment horizontal="left" vertical="top" wrapText="1"/>
    </xf>
    <xf numFmtId="0" fontId="20" fillId="29" borderId="0" xfId="0" applyFont="1" applyFill="1" applyAlignment="1">
      <alignment/>
    </xf>
    <xf numFmtId="0" fontId="20" fillId="26" borderId="0" xfId="0" applyFont="1" applyFill="1" applyAlignment="1">
      <alignment horizontal="left" vertical="top"/>
    </xf>
    <xf numFmtId="0" fontId="24" fillId="26" borderId="12" xfId="0" applyFont="1" applyFill="1" applyBorder="1" applyAlignment="1">
      <alignment horizontal="left" vertical="top"/>
    </xf>
    <xf numFmtId="0" fontId="20" fillId="29" borderId="0" xfId="0" applyFont="1" applyFill="1" applyAlignment="1">
      <alignment horizontal="left" vertical="top"/>
    </xf>
    <xf numFmtId="0" fontId="21" fillId="30" borderId="0" xfId="0" applyFont="1" applyFill="1" applyAlignment="1">
      <alignment horizontal="left" vertical="top"/>
    </xf>
    <xf numFmtId="0" fontId="30" fillId="0" borderId="10" xfId="0" applyNumberFormat="1" applyFont="1" applyFill="1" applyBorder="1" applyAlignment="1">
      <alignment horizontal="center" vertical="center"/>
    </xf>
    <xf numFmtId="164" fontId="34" fillId="0" borderId="10" xfId="0" applyNumberFormat="1" applyFont="1" applyFill="1" applyBorder="1" applyAlignment="1">
      <alignment horizontal="left" vertical="top"/>
    </xf>
    <xf numFmtId="0" fontId="30" fillId="0" borderId="10" xfId="0" applyNumberFormat="1" applyFont="1" applyFill="1" applyBorder="1" applyAlignment="1">
      <alignment horizontal="center" vertical="top"/>
    </xf>
    <xf numFmtId="164" fontId="30" fillId="0" borderId="10" xfId="0" applyNumberFormat="1" applyFont="1" applyFill="1" applyBorder="1" applyAlignment="1">
      <alignment horizontal="left" vertical="top" wrapText="1"/>
    </xf>
    <xf numFmtId="165" fontId="30" fillId="0" borderId="10" xfId="0" applyNumberFormat="1" applyFont="1" applyFill="1" applyBorder="1" applyAlignment="1">
      <alignment horizontal="right" vertical="top" wrapText="1"/>
    </xf>
    <xf numFmtId="165" fontId="30" fillId="0" borderId="19" xfId="0" applyNumberFormat="1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center" vertical="center" wrapText="1"/>
    </xf>
    <xf numFmtId="0" fontId="24" fillId="26" borderId="12" xfId="0" applyFont="1" applyFill="1" applyBorder="1" applyAlignment="1">
      <alignment horizontal="center" vertical="center"/>
    </xf>
    <xf numFmtId="165" fontId="25" fillId="0" borderId="12" xfId="0" applyNumberFormat="1" applyFont="1" applyFill="1" applyBorder="1" applyAlignment="1">
      <alignment horizontal="center" vertical="center"/>
    </xf>
    <xf numFmtId="165" fontId="25" fillId="0" borderId="12" xfId="0" applyNumberFormat="1" applyFont="1" applyBorder="1" applyAlignment="1">
      <alignment horizontal="left" vertical="top"/>
    </xf>
    <xf numFmtId="165" fontId="25" fillId="28" borderId="12" xfId="0" applyNumberFormat="1" applyFont="1" applyFill="1" applyBorder="1" applyAlignment="1">
      <alignment horizontal="left" vertical="top"/>
    </xf>
    <xf numFmtId="0" fontId="22" fillId="0" borderId="14" xfId="0" applyFont="1" applyFill="1" applyBorder="1" applyAlignment="1">
      <alignment horizontal="center" vertical="center" wrapText="1"/>
    </xf>
    <xf numFmtId="165" fontId="30" fillId="0" borderId="14" xfId="0" applyNumberFormat="1" applyFont="1" applyFill="1" applyBorder="1" applyAlignment="1">
      <alignment horizontal="center" vertical="center"/>
    </xf>
    <xf numFmtId="0" fontId="24" fillId="26" borderId="14" xfId="0" applyFont="1" applyFill="1" applyBorder="1" applyAlignment="1">
      <alignment horizontal="left" vertical="top"/>
    </xf>
    <xf numFmtId="0" fontId="30" fillId="0" borderId="14" xfId="0" applyFont="1" applyFill="1" applyBorder="1" applyAlignment="1">
      <alignment horizontal="center" vertical="center"/>
    </xf>
    <xf numFmtId="165" fontId="30" fillId="0" borderId="14" xfId="0" applyNumberFormat="1" applyFont="1" applyFill="1" applyBorder="1" applyAlignment="1">
      <alignment horizontal="left" vertical="top"/>
    </xf>
    <xf numFmtId="165" fontId="30" fillId="0" borderId="14" xfId="0" applyNumberFormat="1" applyFont="1" applyFill="1" applyBorder="1" applyAlignment="1">
      <alignment horizontal="left" vertical="top" wrapText="1"/>
    </xf>
    <xf numFmtId="165" fontId="25" fillId="0" borderId="14" xfId="0" applyNumberFormat="1" applyFont="1" applyFill="1" applyBorder="1" applyAlignment="1">
      <alignment horizontal="left" vertical="top"/>
    </xf>
    <xf numFmtId="0" fontId="21" fillId="27" borderId="14" xfId="0" applyFont="1" applyFill="1" applyBorder="1" applyAlignment="1">
      <alignment horizontal="left" vertical="top"/>
    </xf>
    <xf numFmtId="0" fontId="28" fillId="0" borderId="14" xfId="0" applyFont="1" applyFill="1" applyBorder="1" applyAlignment="1">
      <alignment horizontal="center" vertical="center"/>
    </xf>
    <xf numFmtId="165" fontId="21" fillId="0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top"/>
    </xf>
    <xf numFmtId="0" fontId="24" fillId="26" borderId="14" xfId="0" applyFont="1" applyFill="1" applyBorder="1" applyAlignment="1">
      <alignment horizontal="center" vertical="center"/>
    </xf>
    <xf numFmtId="165" fontId="25" fillId="0" borderId="14" xfId="0" applyNumberFormat="1" applyFont="1" applyFill="1" applyBorder="1" applyAlignment="1">
      <alignment horizontal="center" vertical="center"/>
    </xf>
    <xf numFmtId="165" fontId="25" fillId="0" borderId="14" xfId="0" applyNumberFormat="1" applyFont="1" applyBorder="1" applyAlignment="1">
      <alignment horizontal="left" vertical="top"/>
    </xf>
    <xf numFmtId="165" fontId="21" fillId="0" borderId="14" xfId="0" applyNumberFormat="1" applyFont="1" applyBorder="1" applyAlignment="1">
      <alignment horizontal="left" vertical="top"/>
    </xf>
    <xf numFmtId="165" fontId="25" fillId="28" borderId="14" xfId="0" applyNumberFormat="1" applyFont="1" applyFill="1" applyBorder="1" applyAlignment="1">
      <alignment horizontal="left" vertical="top"/>
    </xf>
    <xf numFmtId="0" fontId="51" fillId="0" borderId="14" xfId="0" applyFont="1" applyBorder="1" applyAlignment="1">
      <alignment/>
    </xf>
    <xf numFmtId="0" fontId="35" fillId="0" borderId="10" xfId="0" applyFont="1" applyFill="1" applyBorder="1" applyAlignment="1">
      <alignment horizontal="left" vertical="top"/>
    </xf>
    <xf numFmtId="0" fontId="30" fillId="0" borderId="10" xfId="0" applyFont="1" applyFill="1" applyBorder="1" applyAlignment="1">
      <alignment horizontal="right" vertical="top"/>
    </xf>
    <xf numFmtId="0" fontId="26" fillId="0" borderId="10" xfId="0" applyFont="1" applyFill="1" applyBorder="1" applyAlignment="1">
      <alignment horizontal="left" vertical="top"/>
    </xf>
    <xf numFmtId="0" fontId="30" fillId="0" borderId="10" xfId="0" applyFont="1" applyFill="1" applyBorder="1" applyAlignment="1">
      <alignment horizontal="left" vertical="top"/>
    </xf>
    <xf numFmtId="0" fontId="30" fillId="0" borderId="10" xfId="0" applyFont="1" applyFill="1" applyBorder="1" applyAlignment="1">
      <alignment horizontal="center" vertical="top"/>
    </xf>
    <xf numFmtId="0" fontId="30" fillId="0" borderId="12" xfId="0" applyFont="1" applyFill="1" applyBorder="1" applyAlignment="1">
      <alignment horizontal="center" vertical="top"/>
    </xf>
    <xf numFmtId="0" fontId="30" fillId="0" borderId="14" xfId="0" applyFont="1" applyFill="1" applyBorder="1" applyAlignment="1">
      <alignment horizontal="center" vertical="top"/>
    </xf>
    <xf numFmtId="0" fontId="27" fillId="0" borderId="0" xfId="0" applyFont="1" applyFill="1" applyAlignment="1">
      <alignment horizontal="left" vertical="top"/>
    </xf>
    <xf numFmtId="0" fontId="30" fillId="0" borderId="12" xfId="0" applyFont="1" applyFill="1" applyBorder="1" applyAlignment="1">
      <alignment horizontal="left" vertical="top"/>
    </xf>
    <xf numFmtId="0" fontId="30" fillId="0" borderId="19" xfId="0" applyFont="1" applyFill="1" applyBorder="1" applyAlignment="1">
      <alignment horizontal="right" vertical="top" wrapText="1"/>
    </xf>
    <xf numFmtId="164" fontId="35" fillId="0" borderId="10" xfId="0" applyNumberFormat="1" applyFont="1" applyFill="1" applyBorder="1" applyAlignment="1">
      <alignment horizontal="center" vertical="top"/>
    </xf>
    <xf numFmtId="0" fontId="31" fillId="0" borderId="0" xfId="0" applyFont="1" applyFill="1" applyAlignment="1">
      <alignment horizontal="center" vertical="top"/>
    </xf>
    <xf numFmtId="0" fontId="33" fillId="0" borderId="0" xfId="0" applyFont="1" applyFill="1" applyAlignment="1">
      <alignment horizontal="center" vertical="top"/>
    </xf>
    <xf numFmtId="0" fontId="35" fillId="0" borderId="10" xfId="0" applyFont="1" applyFill="1" applyBorder="1" applyAlignment="1">
      <alignment horizontal="right" vertical="top"/>
    </xf>
    <xf numFmtId="0" fontId="31" fillId="0" borderId="0" xfId="0" applyFont="1" applyFill="1" applyAlignment="1">
      <alignment horizontal="right" vertical="top"/>
    </xf>
    <xf numFmtId="2" fontId="30" fillId="0" borderId="10" xfId="0" applyNumberFormat="1" applyFont="1" applyFill="1" applyBorder="1" applyAlignment="1">
      <alignment horizontal="center" vertical="center"/>
    </xf>
    <xf numFmtId="2" fontId="30" fillId="0" borderId="12" xfId="0" applyNumberFormat="1" applyFont="1" applyFill="1" applyBorder="1" applyAlignment="1">
      <alignment horizontal="center" vertical="center"/>
    </xf>
    <xf numFmtId="2" fontId="30" fillId="0" borderId="14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top" wrapText="1"/>
    </xf>
    <xf numFmtId="0" fontId="30" fillId="0" borderId="14" xfId="0" applyFont="1" applyBorder="1" applyAlignment="1">
      <alignment horizontal="center" wrapText="1"/>
    </xf>
    <xf numFmtId="0" fontId="30" fillId="0" borderId="14" xfId="0" applyFont="1" applyBorder="1" applyAlignment="1">
      <alignment horizontal="right" wrapText="1"/>
    </xf>
    <xf numFmtId="0" fontId="30" fillId="0" borderId="20" xfId="0" applyFont="1" applyBorder="1" applyAlignment="1">
      <alignment horizontal="center" wrapText="1"/>
    </xf>
    <xf numFmtId="0" fontId="33" fillId="0" borderId="14" xfId="0" applyFont="1" applyFill="1" applyBorder="1" applyAlignment="1">
      <alignment horizontal="left" vertical="top"/>
    </xf>
    <xf numFmtId="164" fontId="35" fillId="0" borderId="10" xfId="0" applyNumberFormat="1" applyFont="1" applyFill="1" applyBorder="1" applyAlignment="1">
      <alignment horizontal="center" vertical="center"/>
    </xf>
    <xf numFmtId="165" fontId="30" fillId="0" borderId="10" xfId="0" applyNumberFormat="1" applyFont="1" applyFill="1" applyBorder="1" applyAlignment="1">
      <alignment horizontal="right" vertical="center"/>
    </xf>
    <xf numFmtId="0" fontId="31" fillId="0" borderId="0" xfId="0" applyFont="1" applyFill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horizontal="right" vertical="top" wrapText="1"/>
    </xf>
    <xf numFmtId="0" fontId="33" fillId="0" borderId="10" xfId="0" applyFont="1" applyFill="1" applyBorder="1" applyAlignment="1">
      <alignment horizontal="left" vertical="top"/>
    </xf>
    <xf numFmtId="164" fontId="30" fillId="0" borderId="10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0" fillId="0" borderId="14" xfId="0" applyFont="1" applyBorder="1" applyAlignment="1">
      <alignment vertical="center" wrapText="1"/>
    </xf>
    <xf numFmtId="0" fontId="30" fillId="0" borderId="14" xfId="0" applyFont="1" applyBorder="1" applyAlignment="1">
      <alignment horizontal="right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1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right" vertical="center" wrapText="1"/>
    </xf>
    <xf numFmtId="0" fontId="33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right" vertical="center"/>
    </xf>
    <xf numFmtId="1" fontId="30" fillId="0" borderId="12" xfId="0" applyNumberFormat="1" applyFont="1" applyFill="1" applyBorder="1" applyAlignment="1">
      <alignment horizontal="center" vertical="center"/>
    </xf>
    <xf numFmtId="1" fontId="30" fillId="0" borderId="14" xfId="0" applyNumberFormat="1" applyFont="1" applyFill="1" applyBorder="1" applyAlignment="1">
      <alignment horizontal="center" vertical="center"/>
    </xf>
    <xf numFmtId="43" fontId="30" fillId="0" borderId="10" xfId="0" applyNumberFormat="1" applyFont="1" applyFill="1" applyBorder="1" applyAlignment="1">
      <alignment horizontal="center" vertical="center"/>
    </xf>
    <xf numFmtId="43" fontId="30" fillId="0" borderId="12" xfId="0" applyNumberFormat="1" applyFont="1" applyFill="1" applyBorder="1" applyAlignment="1">
      <alignment horizontal="center" vertical="center"/>
    </xf>
    <xf numFmtId="43" fontId="30" fillId="0" borderId="14" xfId="0" applyNumberFormat="1" applyFont="1" applyFill="1" applyBorder="1" applyAlignment="1">
      <alignment horizontal="center" vertical="center"/>
    </xf>
    <xf numFmtId="49" fontId="30" fillId="0" borderId="21" xfId="0" applyNumberFormat="1" applyFont="1" applyFill="1" applyBorder="1" applyAlignment="1">
      <alignment horizontal="left" vertical="top" wrapText="1"/>
    </xf>
    <xf numFmtId="43" fontId="30" fillId="0" borderId="21" xfId="0" applyNumberFormat="1" applyFont="1" applyFill="1" applyBorder="1" applyAlignment="1">
      <alignment horizontal="left" vertical="top" wrapText="1"/>
    </xf>
    <xf numFmtId="43" fontId="30" fillId="0" borderId="22" xfId="0" applyNumberFormat="1" applyFont="1" applyFill="1" applyBorder="1" applyAlignment="1">
      <alignment horizontal="left" vertical="top" wrapText="1"/>
    </xf>
    <xf numFmtId="43" fontId="30" fillId="0" borderId="14" xfId="0" applyNumberFormat="1" applyFont="1" applyFill="1" applyBorder="1" applyAlignment="1">
      <alignment horizontal="left" vertical="top" wrapText="1"/>
    </xf>
    <xf numFmtId="0" fontId="30" fillId="0" borderId="21" xfId="0" applyFont="1" applyFill="1" applyBorder="1" applyAlignment="1">
      <alignment horizontal="right" vertical="top" wrapText="1"/>
    </xf>
    <xf numFmtId="0" fontId="30" fillId="0" borderId="10" xfId="0" applyFont="1" applyBorder="1" applyAlignment="1">
      <alignment horizontal="left" vertical="top"/>
    </xf>
    <xf numFmtId="43" fontId="30" fillId="0" borderId="10" xfId="0" applyNumberFormat="1" applyFont="1" applyBorder="1" applyAlignment="1">
      <alignment horizontal="left" vertical="top"/>
    </xf>
    <xf numFmtId="43" fontId="30" fillId="0" borderId="12" xfId="0" applyNumberFormat="1" applyFont="1" applyBorder="1" applyAlignment="1">
      <alignment horizontal="left" vertical="top"/>
    </xf>
    <xf numFmtId="43" fontId="30" fillId="0" borderId="14" xfId="0" applyNumberFormat="1" applyFont="1" applyBorder="1" applyAlignment="1">
      <alignment horizontal="left" vertical="top"/>
    </xf>
    <xf numFmtId="0" fontId="33" fillId="0" borderId="0" xfId="0" applyFont="1" applyAlignment="1">
      <alignment horizontal="left" vertical="top"/>
    </xf>
    <xf numFmtId="0" fontId="21" fillId="0" borderId="0" xfId="0" applyFont="1" applyAlignment="1">
      <alignment/>
    </xf>
    <xf numFmtId="165" fontId="22" fillId="31" borderId="10" xfId="0" applyNumberFormat="1" applyFont="1" applyFill="1" applyBorder="1" applyAlignment="1">
      <alignment horizontal="left" vertical="top" wrapText="1"/>
    </xf>
    <xf numFmtId="0" fontId="22" fillId="31" borderId="10" xfId="0" applyFont="1" applyFill="1" applyBorder="1" applyAlignment="1">
      <alignment horizontal="left" vertical="top" wrapText="1"/>
    </xf>
    <xf numFmtId="0" fontId="22" fillId="31" borderId="11" xfId="0" applyFont="1" applyFill="1" applyBorder="1" applyAlignment="1">
      <alignment horizontal="center" vertical="center" wrapText="1"/>
    </xf>
    <xf numFmtId="0" fontId="22" fillId="31" borderId="10" xfId="0" applyFont="1" applyFill="1" applyBorder="1" applyAlignment="1">
      <alignment horizontal="center" vertical="center" wrapText="1"/>
    </xf>
    <xf numFmtId="0" fontId="22" fillId="31" borderId="12" xfId="0" applyFont="1" applyFill="1" applyBorder="1" applyAlignment="1">
      <alignment horizontal="center" vertical="center" wrapText="1"/>
    </xf>
    <xf numFmtId="0" fontId="22" fillId="31" borderId="14" xfId="0" applyFont="1" applyFill="1" applyBorder="1" applyAlignment="1">
      <alignment horizontal="center" vertical="center" wrapText="1"/>
    </xf>
    <xf numFmtId="0" fontId="20" fillId="31" borderId="0" xfId="0" applyFont="1" applyFill="1" applyAlignment="1">
      <alignment horizontal="left" vertical="top"/>
    </xf>
    <xf numFmtId="43" fontId="21" fillId="0" borderId="15" xfId="0" applyNumberFormat="1" applyFont="1" applyBorder="1" applyAlignment="1">
      <alignment/>
    </xf>
    <xf numFmtId="0" fontId="33" fillId="0" borderId="0" xfId="0" applyFont="1" applyFill="1" applyBorder="1" applyAlignment="1">
      <alignment horizontal="left" vertical="top"/>
    </xf>
    <xf numFmtId="0" fontId="21" fillId="31" borderId="0" xfId="0" applyFont="1" applyFill="1" applyAlignment="1">
      <alignment horizontal="left" vertical="top"/>
    </xf>
    <xf numFmtId="0" fontId="52" fillId="0" borderId="14" xfId="0" applyFont="1" applyBorder="1" applyAlignment="1">
      <alignment/>
    </xf>
    <xf numFmtId="0" fontId="52" fillId="0" borderId="14" xfId="0" applyFont="1" applyBorder="1" applyAlignment="1">
      <alignment horizontal="right"/>
    </xf>
    <xf numFmtId="0" fontId="53" fillId="0" borderId="14" xfId="0" applyFont="1" applyBorder="1" applyAlignment="1">
      <alignment/>
    </xf>
    <xf numFmtId="0" fontId="52" fillId="31" borderId="14" xfId="0" applyFont="1" applyFill="1" applyBorder="1" applyAlignment="1">
      <alignment/>
    </xf>
    <xf numFmtId="0" fontId="52" fillId="31" borderId="14" xfId="0" applyFont="1" applyFill="1" applyBorder="1" applyAlignment="1">
      <alignment horizontal="right"/>
    </xf>
    <xf numFmtId="0" fontId="53" fillId="31" borderId="14" xfId="0" applyFont="1" applyFill="1" applyBorder="1" applyAlignment="1">
      <alignment/>
    </xf>
    <xf numFmtId="0" fontId="51" fillId="31" borderId="14" xfId="0" applyFont="1" applyFill="1" applyBorder="1" applyAlignment="1">
      <alignment/>
    </xf>
    <xf numFmtId="0" fontId="51" fillId="31" borderId="0" xfId="0" applyFont="1" applyFill="1" applyAlignment="1">
      <alignment/>
    </xf>
    <xf numFmtId="0" fontId="52" fillId="31" borderId="0" xfId="0" applyFont="1" applyFill="1" applyAlignment="1">
      <alignment/>
    </xf>
    <xf numFmtId="165" fontId="25" fillId="28" borderId="12" xfId="0" applyNumberFormat="1" applyFont="1" applyFill="1" applyBorder="1" applyAlignment="1">
      <alignment horizontal="left" vertical="top" shrinkToFit="1"/>
    </xf>
    <xf numFmtId="0" fontId="21" fillId="31" borderId="0" xfId="0" applyFont="1" applyFill="1" applyAlignment="1">
      <alignment/>
    </xf>
    <xf numFmtId="0" fontId="21" fillId="0" borderId="23" xfId="0" applyFont="1" applyBorder="1" applyAlignment="1">
      <alignment/>
    </xf>
    <xf numFmtId="165" fontId="25" fillId="28" borderId="14" xfId="0" applyNumberFormat="1" applyFont="1" applyFill="1" applyBorder="1" applyAlignment="1">
      <alignment horizontal="left" vertical="top" shrinkToFit="1"/>
    </xf>
    <xf numFmtId="0" fontId="54" fillId="0" borderId="0" xfId="0" applyFont="1" applyAlignment="1">
      <alignment/>
    </xf>
    <xf numFmtId="0" fontId="54" fillId="0" borderId="0" xfId="0" applyFont="1" applyAlignment="1">
      <alignment horizontal="right"/>
    </xf>
    <xf numFmtId="0" fontId="52" fillId="0" borderId="14" xfId="0" applyFont="1" applyBorder="1" applyAlignment="1">
      <alignment wrapText="1"/>
    </xf>
    <xf numFmtId="0" fontId="21" fillId="0" borderId="0" xfId="0" applyFont="1" applyAlignment="1">
      <alignment wrapText="1"/>
    </xf>
    <xf numFmtId="0" fontId="25" fillId="0" borderId="10" xfId="0" applyFont="1" applyFill="1" applyBorder="1" applyAlignment="1">
      <alignment horizontal="left" vertical="top"/>
    </xf>
    <xf numFmtId="0" fontId="25" fillId="0" borderId="10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165" fontId="22" fillId="0" borderId="14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left" vertical="top" wrapText="1"/>
    </xf>
    <xf numFmtId="165" fontId="25" fillId="0" borderId="13" xfId="0" applyNumberFormat="1" applyFont="1" applyFill="1" applyBorder="1" applyAlignment="1">
      <alignment horizontal="center" vertical="center"/>
    </xf>
    <xf numFmtId="165" fontId="25" fillId="0" borderId="17" xfId="0" applyNumberFormat="1" applyFont="1" applyFill="1" applyBorder="1" applyAlignment="1">
      <alignment horizontal="center" vertical="center"/>
    </xf>
    <xf numFmtId="165" fontId="25" fillId="0" borderId="16" xfId="0" applyNumberFormat="1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left" vertical="top"/>
    </xf>
    <xf numFmtId="0" fontId="20" fillId="32" borderId="0" xfId="0" applyFont="1" applyFill="1" applyAlignment="1">
      <alignment/>
    </xf>
    <xf numFmtId="0" fontId="23" fillId="31" borderId="0" xfId="0" applyFont="1" applyFill="1" applyAlignment="1">
      <alignment/>
    </xf>
    <xf numFmtId="0" fontId="33" fillId="31" borderId="0" xfId="0" applyFont="1" applyFill="1" applyAlignment="1">
      <alignment horizontal="left" vertical="top"/>
    </xf>
    <xf numFmtId="0" fontId="31" fillId="31" borderId="0" xfId="0" applyFont="1" applyFill="1" applyAlignment="1">
      <alignment horizontal="left" vertical="top"/>
    </xf>
    <xf numFmtId="0" fontId="20" fillId="32" borderId="0" xfId="0" applyFont="1" applyFill="1" applyAlignment="1">
      <alignment horizontal="left" vertical="top"/>
    </xf>
    <xf numFmtId="0" fontId="33" fillId="31" borderId="0" xfId="0" applyFont="1" applyFill="1" applyAlignment="1">
      <alignment horizontal="center" vertical="top"/>
    </xf>
    <xf numFmtId="0" fontId="31" fillId="31" borderId="0" xfId="0" applyFont="1" applyFill="1" applyAlignment="1">
      <alignment horizontal="center" vertical="top"/>
    </xf>
    <xf numFmtId="0" fontId="27" fillId="31" borderId="0" xfId="0" applyFont="1" applyFill="1" applyAlignment="1">
      <alignment horizontal="left" vertical="top"/>
    </xf>
    <xf numFmtId="0" fontId="21" fillId="32" borderId="0" xfId="0" applyFont="1" applyFill="1" applyAlignment="1">
      <alignment horizontal="left" vertical="top"/>
    </xf>
    <xf numFmtId="0" fontId="32" fillId="31" borderId="0" xfId="0" applyFont="1" applyFill="1" applyAlignment="1">
      <alignment horizontal="center" vertical="center"/>
    </xf>
    <xf numFmtId="0" fontId="31" fillId="31" borderId="0" xfId="0" applyFont="1" applyFill="1" applyAlignment="1">
      <alignment horizontal="right" vertical="top"/>
    </xf>
    <xf numFmtId="0" fontId="33" fillId="31" borderId="0" xfId="0" applyFont="1" applyFill="1" applyBorder="1" applyAlignment="1">
      <alignment horizontal="left" vertical="top"/>
    </xf>
    <xf numFmtId="0" fontId="21" fillId="31" borderId="0" xfId="0" applyFont="1" applyFill="1" applyAlignment="1">
      <alignment/>
    </xf>
    <xf numFmtId="0" fontId="23" fillId="31" borderId="0" xfId="0" applyFont="1" applyFill="1" applyAlignment="1">
      <alignment horizontal="left"/>
    </xf>
    <xf numFmtId="0" fontId="21" fillId="33" borderId="0" xfId="0" applyFont="1" applyFill="1" applyAlignment="1">
      <alignment horizontal="left" vertical="top"/>
    </xf>
    <xf numFmtId="0" fontId="31" fillId="31" borderId="0" xfId="0" applyFont="1" applyFill="1" applyAlignment="1">
      <alignment horizontal="center" vertical="center"/>
    </xf>
    <xf numFmtId="0" fontId="20" fillId="31" borderId="0" xfId="0" applyFont="1" applyFill="1" applyAlignment="1">
      <alignment horizontal="center" vertical="center"/>
    </xf>
    <xf numFmtId="0" fontId="33" fillId="31" borderId="0" xfId="0" applyFont="1" applyFill="1" applyAlignment="1">
      <alignment horizontal="center" vertical="center"/>
    </xf>
    <xf numFmtId="0" fontId="33" fillId="31" borderId="0" xfId="0" applyFont="1" applyFill="1" applyBorder="1" applyAlignment="1">
      <alignment vertical="center"/>
    </xf>
    <xf numFmtId="0" fontId="27" fillId="31" borderId="0" xfId="0" applyFont="1" applyFill="1" applyAlignment="1">
      <alignment horizontal="center" vertical="center"/>
    </xf>
    <xf numFmtId="0" fontId="21" fillId="34" borderId="0" xfId="0" applyFont="1" applyFill="1" applyAlignment="1">
      <alignment horizontal="left" vertical="top"/>
    </xf>
    <xf numFmtId="0" fontId="21" fillId="31" borderId="0" xfId="0" applyFont="1" applyFill="1" applyAlignment="1">
      <alignment wrapText="1"/>
    </xf>
    <xf numFmtId="0" fontId="22" fillId="0" borderId="20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left" vertical="top"/>
    </xf>
    <xf numFmtId="0" fontId="21" fillId="31" borderId="0" xfId="0" applyFont="1" applyFill="1" applyBorder="1" applyAlignment="1">
      <alignment horizontal="left" vertical="top"/>
    </xf>
    <xf numFmtId="0" fontId="20" fillId="31" borderId="0" xfId="0" applyFont="1" applyFill="1" applyBorder="1" applyAlignment="1">
      <alignment horizontal="left" vertical="top"/>
    </xf>
    <xf numFmtId="0" fontId="21" fillId="0" borderId="24" xfId="0" applyFont="1" applyFill="1" applyBorder="1" applyAlignment="1">
      <alignment horizontal="left" vertical="top"/>
    </xf>
    <xf numFmtId="0" fontId="33" fillId="0" borderId="24" xfId="0" applyFont="1" applyFill="1" applyBorder="1" applyAlignment="1">
      <alignment horizontal="left" vertical="top"/>
    </xf>
    <xf numFmtId="0" fontId="30" fillId="0" borderId="2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top"/>
    </xf>
    <xf numFmtId="0" fontId="33" fillId="0" borderId="11" xfId="0" applyFont="1" applyFill="1" applyBorder="1" applyAlignment="1">
      <alignment horizontal="center" vertical="center"/>
    </xf>
    <xf numFmtId="0" fontId="33" fillId="31" borderId="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20" fillId="31" borderId="25" xfId="0" applyFont="1" applyFill="1" applyBorder="1" applyAlignment="1">
      <alignment horizontal="left" vertical="top"/>
    </xf>
    <xf numFmtId="0" fontId="20" fillId="32" borderId="0" xfId="0" applyFont="1" applyFill="1" applyBorder="1" applyAlignment="1">
      <alignment/>
    </xf>
    <xf numFmtId="0" fontId="23" fillId="31" borderId="0" xfId="0" applyFont="1" applyFill="1" applyBorder="1" applyAlignment="1">
      <alignment/>
    </xf>
    <xf numFmtId="0" fontId="31" fillId="31" borderId="0" xfId="0" applyFont="1" applyFill="1" applyBorder="1" applyAlignment="1">
      <alignment horizontal="left" vertical="top"/>
    </xf>
    <xf numFmtId="0" fontId="20" fillId="32" borderId="0" xfId="0" applyFont="1" applyFill="1" applyBorder="1" applyAlignment="1">
      <alignment horizontal="left" vertical="top"/>
    </xf>
    <xf numFmtId="0" fontId="33" fillId="31" borderId="0" xfId="0" applyFont="1" applyFill="1" applyBorder="1" applyAlignment="1">
      <alignment horizontal="center" vertical="top"/>
    </xf>
    <xf numFmtId="0" fontId="31" fillId="31" borderId="0" xfId="0" applyFont="1" applyFill="1" applyBorder="1" applyAlignment="1">
      <alignment horizontal="center" vertical="top"/>
    </xf>
    <xf numFmtId="0" fontId="27" fillId="31" borderId="0" xfId="0" applyFont="1" applyFill="1" applyBorder="1" applyAlignment="1">
      <alignment horizontal="left" vertical="top"/>
    </xf>
    <xf numFmtId="0" fontId="21" fillId="32" borderId="0" xfId="0" applyFont="1" applyFill="1" applyBorder="1" applyAlignment="1">
      <alignment horizontal="left" vertical="top"/>
    </xf>
    <xf numFmtId="0" fontId="32" fillId="31" borderId="0" xfId="0" applyFont="1" applyFill="1" applyBorder="1" applyAlignment="1">
      <alignment horizontal="center" vertical="center"/>
    </xf>
    <xf numFmtId="0" fontId="31" fillId="31" borderId="0" xfId="0" applyFont="1" applyFill="1" applyBorder="1" applyAlignment="1">
      <alignment horizontal="right" vertical="top"/>
    </xf>
    <xf numFmtId="0" fontId="21" fillId="31" borderId="0" xfId="0" applyFont="1" applyFill="1" applyBorder="1" applyAlignment="1">
      <alignment/>
    </xf>
    <xf numFmtId="0" fontId="23" fillId="31" borderId="0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left" vertical="top"/>
    </xf>
    <xf numFmtId="0" fontId="31" fillId="31" borderId="0" xfId="0" applyFont="1" applyFill="1" applyBorder="1" applyAlignment="1">
      <alignment horizontal="center" vertical="center"/>
    </xf>
    <xf numFmtId="0" fontId="27" fillId="31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left" vertical="top"/>
    </xf>
    <xf numFmtId="0" fontId="21" fillId="31" borderId="0" xfId="0" applyFont="1" applyFill="1" applyBorder="1" applyAlignment="1">
      <alignment/>
    </xf>
    <xf numFmtId="0" fontId="21" fillId="31" borderId="0" xfId="0" applyFont="1" applyFill="1" applyBorder="1" applyAlignment="1">
      <alignment wrapText="1"/>
    </xf>
    <xf numFmtId="0" fontId="51" fillId="31" borderId="0" xfId="0" applyFont="1" applyFill="1" applyBorder="1" applyAlignment="1">
      <alignment/>
    </xf>
    <xf numFmtId="0" fontId="52" fillId="31" borderId="0" xfId="0" applyFont="1" applyFill="1" applyBorder="1" applyAlignment="1">
      <alignment/>
    </xf>
    <xf numFmtId="0" fontId="25" fillId="0" borderId="14" xfId="0" applyFont="1" applyBorder="1" applyAlignment="1">
      <alignment horizontal="center" vertical="center"/>
    </xf>
    <xf numFmtId="0" fontId="52" fillId="35" borderId="14" xfId="0" applyFont="1" applyFill="1" applyBorder="1" applyAlignment="1">
      <alignment/>
    </xf>
    <xf numFmtId="0" fontId="52" fillId="35" borderId="14" xfId="0" applyFont="1" applyFill="1" applyBorder="1" applyAlignment="1">
      <alignment horizontal="right"/>
    </xf>
    <xf numFmtId="0" fontId="53" fillId="35" borderId="14" xfId="0" applyFont="1" applyFill="1" applyBorder="1" applyAlignment="1">
      <alignment/>
    </xf>
    <xf numFmtId="0" fontId="20" fillId="35" borderId="14" xfId="0" applyFont="1" applyFill="1" applyBorder="1" applyAlignment="1">
      <alignment/>
    </xf>
    <xf numFmtId="0" fontId="51" fillId="35" borderId="14" xfId="0" applyFont="1" applyFill="1" applyBorder="1" applyAlignment="1">
      <alignment/>
    </xf>
    <xf numFmtId="0" fontId="51" fillId="35" borderId="0" xfId="0" applyFont="1" applyFill="1" applyAlignment="1">
      <alignment/>
    </xf>
    <xf numFmtId="0" fontId="51" fillId="35" borderId="0" xfId="0" applyFont="1" applyFill="1" applyBorder="1" applyAlignment="1">
      <alignment/>
    </xf>
    <xf numFmtId="0" fontId="55" fillId="0" borderId="14" xfId="0" applyFont="1" applyBorder="1" applyAlignment="1">
      <alignment/>
    </xf>
    <xf numFmtId="0" fontId="53" fillId="0" borderId="14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wrapText="1"/>
    </xf>
    <xf numFmtId="0" fontId="55" fillId="31" borderId="0" xfId="0" applyFont="1" applyFill="1" applyAlignment="1">
      <alignment/>
    </xf>
    <xf numFmtId="0" fontId="55" fillId="31" borderId="0" xfId="0" applyFont="1" applyFill="1" applyBorder="1" applyAlignment="1">
      <alignment/>
    </xf>
    <xf numFmtId="0" fontId="55" fillId="0" borderId="0" xfId="0" applyFont="1" applyAlignment="1">
      <alignment/>
    </xf>
    <xf numFmtId="0" fontId="20" fillId="31" borderId="24" xfId="0" applyFont="1" applyFill="1" applyBorder="1" applyAlignment="1">
      <alignment horizontal="left" vertical="top"/>
    </xf>
    <xf numFmtId="0" fontId="20" fillId="31" borderId="14" xfId="0" applyFont="1" applyFill="1" applyBorder="1" applyAlignment="1">
      <alignment horizontal="left" vertical="top"/>
    </xf>
    <xf numFmtId="0" fontId="22" fillId="31" borderId="10" xfId="0" applyFont="1" applyFill="1" applyBorder="1" applyAlignment="1">
      <alignment horizontal="left" vertical="top"/>
    </xf>
    <xf numFmtId="0" fontId="25" fillId="31" borderId="10" xfId="0" applyFont="1" applyFill="1" applyBorder="1" applyAlignment="1">
      <alignment horizontal="left" vertical="top" wrapText="1"/>
    </xf>
    <xf numFmtId="165" fontId="25" fillId="31" borderId="10" xfId="0" applyNumberFormat="1" applyFont="1" applyFill="1" applyBorder="1" applyAlignment="1">
      <alignment horizontal="left" vertical="top"/>
    </xf>
    <xf numFmtId="165" fontId="25" fillId="31" borderId="12" xfId="0" applyNumberFormat="1" applyFont="1" applyFill="1" applyBorder="1" applyAlignment="1">
      <alignment horizontal="left" vertical="top"/>
    </xf>
    <xf numFmtId="165" fontId="25" fillId="31" borderId="14" xfId="0" applyNumberFormat="1" applyFont="1" applyFill="1" applyBorder="1" applyAlignment="1">
      <alignment horizontal="left" vertical="top"/>
    </xf>
    <xf numFmtId="49" fontId="57" fillId="0" borderId="10" xfId="0" applyNumberFormat="1" applyFont="1" applyFill="1" applyBorder="1" applyAlignment="1">
      <alignment horizontal="left" vertical="top" wrapText="1"/>
    </xf>
    <xf numFmtId="0" fontId="57" fillId="0" borderId="10" xfId="0" applyFont="1" applyFill="1" applyBorder="1" applyAlignment="1">
      <alignment horizontal="left" vertical="top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8" fillId="31" borderId="0" xfId="0" applyFont="1" applyFill="1" applyAlignment="1">
      <alignment horizontal="left" vertical="top"/>
    </xf>
    <xf numFmtId="0" fontId="58" fillId="31" borderId="0" xfId="0" applyFont="1" applyFill="1" applyBorder="1" applyAlignment="1">
      <alignment horizontal="left" vertical="top"/>
    </xf>
    <xf numFmtId="0" fontId="58" fillId="0" borderId="0" xfId="0" applyFont="1" applyFill="1" applyAlignment="1">
      <alignment horizontal="left" vertical="top"/>
    </xf>
    <xf numFmtId="0" fontId="57" fillId="0" borderId="10" xfId="0" applyFont="1" applyFill="1" applyBorder="1" applyAlignment="1">
      <alignment horizontal="left" vertical="top"/>
    </xf>
    <xf numFmtId="0" fontId="57" fillId="0" borderId="11" xfId="0" applyFont="1" applyFill="1" applyBorder="1" applyAlignment="1">
      <alignment horizontal="left" vertical="top" wrapText="1"/>
    </xf>
    <xf numFmtId="0" fontId="57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top"/>
    </xf>
    <xf numFmtId="0" fontId="59" fillId="0" borderId="10" xfId="0" applyFont="1" applyFill="1" applyBorder="1" applyAlignment="1">
      <alignment horizontal="right" vertical="top"/>
    </xf>
    <xf numFmtId="0" fontId="59" fillId="0" borderId="10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60" fillId="31" borderId="0" xfId="0" applyFont="1" applyFill="1" applyAlignment="1">
      <alignment horizontal="left" vertical="top"/>
    </xf>
    <xf numFmtId="0" fontId="60" fillId="31" borderId="0" xfId="0" applyFont="1" applyFill="1" applyBorder="1" applyAlignment="1">
      <alignment horizontal="left" vertical="top"/>
    </xf>
    <xf numFmtId="0" fontId="60" fillId="0" borderId="0" xfId="0" applyFont="1" applyFill="1" applyAlignment="1">
      <alignment horizontal="left" vertical="top"/>
    </xf>
    <xf numFmtId="49" fontId="57" fillId="0" borderId="14" xfId="0" applyNumberFormat="1" applyFont="1" applyBorder="1" applyAlignment="1">
      <alignment horizontal="left" vertical="top" wrapText="1"/>
    </xf>
    <xf numFmtId="0" fontId="57" fillId="0" borderId="14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165" fontId="57" fillId="0" borderId="10" xfId="0" applyNumberFormat="1" applyFont="1" applyFill="1" applyBorder="1" applyAlignment="1">
      <alignment horizontal="center" vertical="center" wrapText="1"/>
    </xf>
    <xf numFmtId="165" fontId="57" fillId="0" borderId="12" xfId="0" applyNumberFormat="1" applyFont="1" applyFill="1" applyBorder="1" applyAlignment="1">
      <alignment horizontal="center" vertical="center" wrapText="1"/>
    </xf>
    <xf numFmtId="165" fontId="57" fillId="0" borderId="20" xfId="0" applyNumberFormat="1" applyFont="1" applyFill="1" applyBorder="1" applyAlignment="1">
      <alignment horizontal="center" vertical="center" wrapText="1"/>
    </xf>
    <xf numFmtId="49" fontId="57" fillId="0" borderId="13" xfId="0" applyNumberFormat="1" applyFont="1" applyFill="1" applyBorder="1" applyAlignment="1">
      <alignment horizontal="left" vertical="top" wrapText="1"/>
    </xf>
    <xf numFmtId="0" fontId="57" fillId="0" borderId="13" xfId="0" applyFont="1" applyFill="1" applyBorder="1" applyAlignment="1">
      <alignment horizontal="left" vertical="top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7" fillId="0" borderId="14" xfId="0" applyFont="1" applyBorder="1" applyAlignment="1">
      <alignment horizontal="center" wrapText="1"/>
    </xf>
    <xf numFmtId="0" fontId="57" fillId="0" borderId="14" xfId="0" applyFont="1" applyBorder="1" applyAlignment="1">
      <alignment wrapText="1"/>
    </xf>
    <xf numFmtId="49" fontId="57" fillId="0" borderId="21" xfId="0" applyNumberFormat="1" applyFont="1" applyFill="1" applyBorder="1" applyAlignment="1">
      <alignment horizontal="left" vertical="top" wrapText="1"/>
    </xf>
    <xf numFmtId="0" fontId="57" fillId="0" borderId="26" xfId="0" applyFont="1" applyFill="1" applyBorder="1" applyAlignment="1">
      <alignment horizontal="left" vertical="top" wrapText="1"/>
    </xf>
    <xf numFmtId="0" fontId="57" fillId="0" borderId="26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165" fontId="57" fillId="0" borderId="11" xfId="0" applyNumberFormat="1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left" vertical="top" wrapText="1"/>
    </xf>
    <xf numFmtId="0" fontId="57" fillId="0" borderId="24" xfId="0" applyFont="1" applyBorder="1" applyAlignment="1">
      <alignment vertical="top" wrapText="1"/>
    </xf>
    <xf numFmtId="0" fontId="57" fillId="0" borderId="24" xfId="0" applyFont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165" fontId="57" fillId="0" borderId="10" xfId="0" applyNumberFormat="1" applyFont="1" applyFill="1" applyBorder="1" applyAlignment="1">
      <alignment horizontal="left" vertical="top"/>
    </xf>
    <xf numFmtId="164" fontId="57" fillId="0" borderId="10" xfId="0" applyNumberFormat="1" applyFont="1" applyFill="1" applyBorder="1" applyAlignment="1">
      <alignment horizontal="left" vertical="top" wrapText="1"/>
    </xf>
    <xf numFmtId="0" fontId="57" fillId="0" borderId="11" xfId="0" applyFont="1" applyFill="1" applyBorder="1" applyAlignment="1">
      <alignment horizontal="center" vertical="center"/>
    </xf>
    <xf numFmtId="1" fontId="57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7" fillId="0" borderId="11" xfId="0" applyNumberFormat="1" applyFont="1" applyFill="1" applyBorder="1" applyAlignment="1">
      <alignment horizontal="center" vertical="center" wrapText="1"/>
    </xf>
    <xf numFmtId="49" fontId="57" fillId="31" borderId="10" xfId="0" applyNumberFormat="1" applyFont="1" applyFill="1" applyBorder="1" applyAlignment="1">
      <alignment horizontal="left" vertical="top" wrapText="1"/>
    </xf>
    <xf numFmtId="0" fontId="57" fillId="31" borderId="11" xfId="0" applyFont="1" applyFill="1" applyBorder="1" applyAlignment="1">
      <alignment horizontal="left" vertical="top" wrapText="1"/>
    </xf>
    <xf numFmtId="0" fontId="57" fillId="31" borderId="11" xfId="0" applyFont="1" applyFill="1" applyBorder="1" applyAlignment="1">
      <alignment horizontal="center" vertical="center" wrapText="1"/>
    </xf>
    <xf numFmtId="0" fontId="57" fillId="31" borderId="10" xfId="0" applyFont="1" applyFill="1" applyBorder="1" applyAlignment="1">
      <alignment horizontal="center" vertical="center" wrapText="1"/>
    </xf>
    <xf numFmtId="0" fontId="57" fillId="31" borderId="12" xfId="0" applyFont="1" applyFill="1" applyBorder="1" applyAlignment="1">
      <alignment horizontal="center" vertical="center" wrapText="1"/>
    </xf>
    <xf numFmtId="0" fontId="57" fillId="31" borderId="14" xfId="0" applyFont="1" applyFill="1" applyBorder="1" applyAlignment="1">
      <alignment horizontal="center" vertical="center" wrapText="1"/>
    </xf>
    <xf numFmtId="164" fontId="57" fillId="0" borderId="10" xfId="0" applyNumberFormat="1" applyFont="1" applyFill="1" applyBorder="1" applyAlignment="1">
      <alignment horizontal="left" vertical="top"/>
    </xf>
    <xf numFmtId="165" fontId="57" fillId="0" borderId="11" xfId="0" applyNumberFormat="1" applyFont="1" applyFill="1" applyBorder="1" applyAlignment="1">
      <alignment horizontal="left" vertical="center" wrapText="1"/>
    </xf>
    <xf numFmtId="165" fontId="57" fillId="0" borderId="19" xfId="0" applyNumberFormat="1" applyFont="1" applyFill="1" applyBorder="1" applyAlignment="1">
      <alignment horizontal="left" vertical="center" wrapText="1"/>
    </xf>
    <xf numFmtId="165" fontId="57" fillId="0" borderId="14" xfId="0" applyNumberFormat="1" applyFont="1" applyFill="1" applyBorder="1" applyAlignment="1">
      <alignment horizontal="left" vertical="center" wrapText="1"/>
    </xf>
    <xf numFmtId="165" fontId="57" fillId="0" borderId="10" xfId="0" applyNumberFormat="1" applyFont="1" applyFill="1" applyBorder="1" applyAlignment="1">
      <alignment vertical="top" wrapText="1"/>
    </xf>
    <xf numFmtId="49" fontId="57" fillId="0" borderId="10" xfId="0" applyNumberFormat="1" applyFont="1" applyFill="1" applyBorder="1" applyAlignment="1">
      <alignment vertical="top" wrapText="1"/>
    </xf>
    <xf numFmtId="0" fontId="57" fillId="0" borderId="10" xfId="0" applyFont="1" applyFill="1" applyBorder="1" applyAlignment="1">
      <alignment vertical="top" wrapText="1"/>
    </xf>
    <xf numFmtId="164" fontId="57" fillId="0" borderId="10" xfId="0" applyNumberFormat="1" applyFont="1" applyFill="1" applyBorder="1" applyAlignment="1">
      <alignment vertical="top"/>
    </xf>
    <xf numFmtId="49" fontId="57" fillId="0" borderId="11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top"/>
    </xf>
    <xf numFmtId="0" fontId="57" fillId="0" borderId="10" xfId="0" applyFont="1" applyFill="1" applyBorder="1" applyAlignment="1">
      <alignment horizontal="center" vertical="top" wrapText="1"/>
    </xf>
    <xf numFmtId="0" fontId="57" fillId="0" borderId="12" xfId="0" applyFont="1" applyFill="1" applyBorder="1" applyAlignment="1">
      <alignment horizontal="center" vertical="top" wrapText="1"/>
    </xf>
    <xf numFmtId="0" fontId="57" fillId="0" borderId="14" xfId="0" applyFont="1" applyFill="1" applyBorder="1" applyAlignment="1">
      <alignment horizontal="center" vertical="top" wrapText="1"/>
    </xf>
    <xf numFmtId="2" fontId="58" fillId="0" borderId="10" xfId="0" applyNumberFormat="1" applyFont="1" applyFill="1" applyBorder="1" applyAlignment="1">
      <alignment horizontal="center" vertical="center"/>
    </xf>
    <xf numFmtId="2" fontId="58" fillId="0" borderId="12" xfId="0" applyNumberFormat="1" applyFont="1" applyFill="1" applyBorder="1" applyAlignment="1">
      <alignment horizontal="center" vertical="center"/>
    </xf>
    <xf numFmtId="2" fontId="58" fillId="0" borderId="14" xfId="0" applyNumberFormat="1" applyFont="1" applyFill="1" applyBorder="1" applyAlignment="1">
      <alignment horizontal="center" vertical="center"/>
    </xf>
    <xf numFmtId="41" fontId="57" fillId="0" borderId="14" xfId="0" applyNumberFormat="1" applyFont="1" applyBorder="1" applyAlignment="1">
      <alignment vertical="top"/>
    </xf>
    <xf numFmtId="0" fontId="57" fillId="0" borderId="14" xfId="0" applyFont="1" applyBorder="1" applyAlignment="1">
      <alignment vertical="top" wrapText="1"/>
    </xf>
    <xf numFmtId="14" fontId="57" fillId="0" borderId="10" xfId="0" applyNumberFormat="1" applyFont="1" applyFill="1" applyBorder="1" applyAlignment="1">
      <alignment horizontal="center" vertical="center" wrapText="1"/>
    </xf>
    <xf numFmtId="165" fontId="57" fillId="0" borderId="10" xfId="0" applyNumberFormat="1" applyFont="1" applyFill="1" applyBorder="1" applyAlignment="1">
      <alignment horizontal="left" vertical="top" wrapText="1"/>
    </xf>
    <xf numFmtId="0" fontId="57" fillId="0" borderId="10" xfId="0" applyNumberFormat="1" applyFont="1" applyFill="1" applyBorder="1" applyAlignment="1">
      <alignment horizontal="center" vertical="top" wrapText="1"/>
    </xf>
    <xf numFmtId="164" fontId="57" fillId="0" borderId="10" xfId="0" applyNumberFormat="1" applyFont="1" applyFill="1" applyBorder="1" applyAlignment="1">
      <alignment vertical="top" wrapText="1"/>
    </xf>
    <xf numFmtId="0" fontId="57" fillId="31" borderId="14" xfId="0" applyFont="1" applyFill="1" applyBorder="1" applyAlignment="1">
      <alignment wrapText="1"/>
    </xf>
    <xf numFmtId="49" fontId="57" fillId="0" borderId="14" xfId="0" applyNumberFormat="1" applyFont="1" applyBorder="1" applyAlignment="1">
      <alignment vertical="top" wrapText="1"/>
    </xf>
    <xf numFmtId="41" fontId="57" fillId="0" borderId="14" xfId="0" applyNumberFormat="1" applyFont="1" applyBorder="1" applyAlignment="1">
      <alignment horizontal="left" wrapText="1"/>
    </xf>
    <xf numFmtId="0" fontId="57" fillId="0" borderId="14" xfId="0" applyFont="1" applyBorder="1" applyAlignment="1">
      <alignment horizontal="left" wrapText="1"/>
    </xf>
    <xf numFmtId="0" fontId="57" fillId="31" borderId="14" xfId="0" applyFont="1" applyFill="1" applyBorder="1" applyAlignment="1">
      <alignment horizontal="center" wrapText="1"/>
    </xf>
    <xf numFmtId="0" fontId="57" fillId="31" borderId="20" xfId="0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165" fontId="57" fillId="0" borderId="10" xfId="0" applyNumberFormat="1" applyFont="1" applyFill="1" applyBorder="1" applyAlignment="1">
      <alignment horizontal="left" vertical="center" wrapText="1"/>
    </xf>
    <xf numFmtId="165" fontId="57" fillId="0" borderId="12" xfId="0" applyNumberFormat="1" applyFont="1" applyFill="1" applyBorder="1" applyAlignment="1">
      <alignment horizontal="left" vertical="center" wrapText="1"/>
    </xf>
    <xf numFmtId="165" fontId="57" fillId="0" borderId="20" xfId="0" applyNumberFormat="1" applyFont="1" applyFill="1" applyBorder="1" applyAlignment="1">
      <alignment horizontal="left" vertical="center" wrapText="1"/>
    </xf>
    <xf numFmtId="16" fontId="57" fillId="0" borderId="14" xfId="0" applyNumberFormat="1" applyFont="1" applyBorder="1" applyAlignment="1">
      <alignment horizontal="center" wrapText="1"/>
    </xf>
    <xf numFmtId="0" fontId="19" fillId="26" borderId="10" xfId="0" applyFont="1" applyFill="1" applyBorder="1" applyAlignment="1">
      <alignment horizontal="left" vertical="top"/>
    </xf>
    <xf numFmtId="0" fontId="19" fillId="26" borderId="12" xfId="0" applyFont="1" applyFill="1" applyBorder="1" applyAlignment="1">
      <alignment horizontal="left" vertical="top"/>
    </xf>
    <xf numFmtId="0" fontId="22" fillId="0" borderId="13" xfId="0" applyFont="1" applyFill="1" applyBorder="1" applyAlignment="1">
      <alignment horizontal="left" vertical="top"/>
    </xf>
    <xf numFmtId="0" fontId="22" fillId="0" borderId="21" xfId="0" applyFont="1" applyFill="1" applyBorder="1" applyAlignment="1">
      <alignment horizontal="left" vertical="top"/>
    </xf>
    <xf numFmtId="0" fontId="22" fillId="0" borderId="10" xfId="0" applyFont="1" applyBorder="1" applyAlignment="1">
      <alignment horizontal="left" vertical="top" wrapText="1"/>
    </xf>
    <xf numFmtId="0" fontId="22" fillId="0" borderId="27" xfId="0" applyFont="1" applyBorder="1" applyAlignment="1">
      <alignment horizontal="left" vertical="top" wrapText="1"/>
    </xf>
    <xf numFmtId="0" fontId="0" fillId="0" borderId="28" xfId="0" applyBorder="1" applyAlignment="1">
      <alignment vertical="top" wrapText="1"/>
    </xf>
    <xf numFmtId="0" fontId="22" fillId="0" borderId="14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165" fontId="19" fillId="26" borderId="10" xfId="0" applyNumberFormat="1" applyFont="1" applyFill="1" applyBorder="1" applyAlignment="1">
      <alignment horizontal="left" vertical="top"/>
    </xf>
    <xf numFmtId="165" fontId="19" fillId="26" borderId="12" xfId="0" applyNumberFormat="1" applyFont="1" applyFill="1" applyBorder="1" applyAlignment="1">
      <alignment horizontal="left" vertical="top"/>
    </xf>
    <xf numFmtId="164" fontId="19" fillId="26" borderId="10" xfId="0" applyNumberFormat="1" applyFont="1" applyFill="1" applyBorder="1" applyAlignment="1">
      <alignment horizontal="left" vertical="top" wrapText="1"/>
    </xf>
    <xf numFmtId="164" fontId="19" fillId="26" borderId="12" xfId="0" applyNumberFormat="1" applyFont="1" applyFill="1" applyBorder="1" applyAlignment="1">
      <alignment horizontal="left" vertical="top" wrapText="1"/>
    </xf>
    <xf numFmtId="0" fontId="22" fillId="0" borderId="27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19" fillId="27" borderId="0" xfId="0" applyFont="1" applyFill="1" applyBorder="1" applyAlignment="1">
      <alignment/>
    </xf>
    <xf numFmtId="0" fontId="22" fillId="0" borderId="13" xfId="0" applyFont="1" applyBorder="1" applyAlignment="1">
      <alignment horizontal="left" vertical="top"/>
    </xf>
    <xf numFmtId="0" fontId="22" fillId="0" borderId="21" xfId="0" applyFont="1" applyBorder="1" applyAlignment="1">
      <alignment horizontal="left" vertical="top"/>
    </xf>
    <xf numFmtId="0" fontId="19" fillId="27" borderId="0" xfId="0" applyFont="1" applyFill="1" applyBorder="1" applyAlignment="1">
      <alignment horizontal="left" vertical="top"/>
    </xf>
    <xf numFmtId="49" fontId="19" fillId="26" borderId="29" xfId="0" applyNumberFormat="1" applyFont="1" applyFill="1" applyBorder="1" applyAlignment="1">
      <alignment horizontal="left" vertical="top" wrapText="1"/>
    </xf>
    <xf numFmtId="0" fontId="19" fillId="30" borderId="0" xfId="0" applyFont="1" applyFill="1" applyBorder="1" applyAlignment="1">
      <alignment horizontal="left" vertical="top"/>
    </xf>
    <xf numFmtId="164" fontId="19" fillId="26" borderId="12" xfId="0" applyNumberFormat="1" applyFont="1" applyFill="1" applyBorder="1" applyAlignment="1">
      <alignment horizontal="left" vertical="top"/>
    </xf>
    <xf numFmtId="164" fontId="19" fillId="26" borderId="11" xfId="0" applyNumberFormat="1" applyFont="1" applyFill="1" applyBorder="1" applyAlignment="1">
      <alignment horizontal="left" vertical="top"/>
    </xf>
    <xf numFmtId="49" fontId="19" fillId="26" borderId="10" xfId="0" applyNumberFormat="1" applyFont="1" applyFill="1" applyBorder="1" applyAlignment="1">
      <alignment horizontal="left" vertical="top" wrapText="1"/>
    </xf>
    <xf numFmtId="49" fontId="19" fillId="26" borderId="21" xfId="0" applyNumberFormat="1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49" fontId="19" fillId="26" borderId="12" xfId="0" applyNumberFormat="1" applyFont="1" applyFill="1" applyBorder="1" applyAlignment="1">
      <alignment horizontal="left" vertical="top" wrapText="1"/>
    </xf>
    <xf numFmtId="0" fontId="19" fillId="25" borderId="0" xfId="0" applyFont="1" applyFill="1" applyBorder="1" applyAlignment="1">
      <alignment horizontal="left" vertical="top"/>
    </xf>
    <xf numFmtId="0" fontId="19" fillId="26" borderId="11" xfId="0" applyFont="1" applyFill="1" applyBorder="1" applyAlignment="1">
      <alignment horizontal="left" vertical="top"/>
    </xf>
    <xf numFmtId="0" fontId="22" fillId="28" borderId="10" xfId="0" applyFont="1" applyFill="1" applyBorder="1" applyAlignment="1">
      <alignment horizontal="left" vertical="top" wrapText="1"/>
    </xf>
    <xf numFmtId="165" fontId="22" fillId="28" borderId="10" xfId="0" applyNumberFormat="1" applyFont="1" applyFill="1" applyBorder="1" applyAlignment="1">
      <alignment horizontal="left" vertical="top" wrapText="1"/>
    </xf>
    <xf numFmtId="165" fontId="22" fillId="28" borderId="27" xfId="0" applyNumberFormat="1" applyFont="1" applyFill="1" applyBorder="1" applyAlignment="1">
      <alignment horizontal="left" vertical="top" wrapText="1"/>
    </xf>
    <xf numFmtId="0" fontId="2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30" xfId="0" applyBorder="1" applyAlignment="1">
      <alignment horizontal="left" vertical="top"/>
    </xf>
    <xf numFmtId="165" fontId="22" fillId="28" borderId="14" xfId="0" applyNumberFormat="1" applyFont="1" applyFill="1" applyBorder="1" applyAlignment="1">
      <alignment horizontal="left" vertical="top" wrapText="1"/>
    </xf>
    <xf numFmtId="0" fontId="19" fillId="26" borderId="13" xfId="0" applyFont="1" applyFill="1" applyBorder="1" applyAlignment="1">
      <alignment horizontal="left" vertical="top"/>
    </xf>
    <xf numFmtId="0" fontId="19" fillId="26" borderId="17" xfId="0" applyFont="1" applyFill="1" applyBorder="1" applyAlignment="1">
      <alignment horizontal="left" vertical="top"/>
    </xf>
    <xf numFmtId="0" fontId="22" fillId="28" borderId="13" xfId="0" applyFont="1" applyFill="1" applyBorder="1" applyAlignment="1">
      <alignment horizontal="left" vertical="top"/>
    </xf>
    <xf numFmtId="0" fontId="22" fillId="28" borderId="21" xfId="0" applyFont="1" applyFill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9"/>
  <sheetViews>
    <sheetView tabSelected="1" view="pageBreakPreview" zoomScaleNormal="74" zoomScaleSheetLayoutView="100" zoomScalePageLayoutView="0" workbookViewId="0" topLeftCell="A327">
      <selection activeCell="A321" sqref="A321:H321"/>
    </sheetView>
  </sheetViews>
  <sheetFormatPr defaultColWidth="9.140625" defaultRowHeight="15"/>
  <cols>
    <col min="1" max="1" width="13.28125" style="1" customWidth="1"/>
    <col min="2" max="2" width="41.140625" style="1" customWidth="1"/>
    <col min="3" max="3" width="16.8515625" style="2" customWidth="1"/>
    <col min="4" max="7" width="15.7109375" style="1" customWidth="1"/>
    <col min="8" max="8" width="18.8515625" style="121" customWidth="1"/>
    <col min="9" max="10" width="9.140625" style="202" customWidth="1"/>
    <col min="11" max="11" width="0.2890625" style="202" customWidth="1"/>
    <col min="12" max="13" width="9.140625" style="202" hidden="1" customWidth="1"/>
    <col min="14" max="14" width="8.8515625" style="275" hidden="1" customWidth="1"/>
    <col min="15" max="15" width="9.140625" style="1" hidden="1" customWidth="1"/>
    <col min="16" max="16384" width="9.140625" style="1" customWidth="1"/>
  </cols>
  <sheetData>
    <row r="1" spans="1:14" s="92" customFormat="1" ht="15.75">
      <c r="A1" s="411" t="s">
        <v>104</v>
      </c>
      <c r="B1" s="411"/>
      <c r="C1" s="411"/>
      <c r="D1" s="411"/>
      <c r="E1" s="411"/>
      <c r="F1" s="411"/>
      <c r="G1" s="411"/>
      <c r="H1" s="411"/>
      <c r="I1" s="227"/>
      <c r="J1" s="227"/>
      <c r="K1" s="227"/>
      <c r="L1" s="227"/>
      <c r="M1" s="227"/>
      <c r="N1" s="260"/>
    </row>
    <row r="2" spans="1:14" s="92" customFormat="1" ht="0.75" customHeight="1">
      <c r="A2" s="81" t="s">
        <v>6</v>
      </c>
      <c r="B2" s="81"/>
      <c r="C2" s="80"/>
      <c r="D2" s="80"/>
      <c r="E2" s="80"/>
      <c r="F2" s="80"/>
      <c r="G2" s="80"/>
      <c r="H2" s="112"/>
      <c r="I2" s="227"/>
      <c r="J2" s="227"/>
      <c r="K2" s="227"/>
      <c r="L2" s="227"/>
      <c r="M2" s="227"/>
      <c r="N2" s="260"/>
    </row>
    <row r="3" spans="1:14" s="9" customFormat="1" ht="15.75" customHeight="1">
      <c r="A3" s="394" t="s">
        <v>7</v>
      </c>
      <c r="B3" s="400" t="s">
        <v>8</v>
      </c>
      <c r="C3" s="400" t="s">
        <v>59</v>
      </c>
      <c r="D3" s="400" t="s">
        <v>9</v>
      </c>
      <c r="E3" s="400" t="s">
        <v>22</v>
      </c>
      <c r="F3" s="400" t="s">
        <v>11</v>
      </c>
      <c r="G3" s="406" t="s">
        <v>52</v>
      </c>
      <c r="H3" s="399" t="s">
        <v>12</v>
      </c>
      <c r="I3" s="191"/>
      <c r="J3" s="191"/>
      <c r="K3" s="191"/>
      <c r="L3" s="191"/>
      <c r="M3" s="191"/>
      <c r="N3" s="248"/>
    </row>
    <row r="4" spans="1:14" s="9" customFormat="1" ht="15.75" customHeight="1">
      <c r="A4" s="395"/>
      <c r="B4" s="400"/>
      <c r="C4" s="400"/>
      <c r="D4" s="400"/>
      <c r="E4" s="400"/>
      <c r="F4" s="400"/>
      <c r="G4" s="407"/>
      <c r="H4" s="399"/>
      <c r="I4" s="191"/>
      <c r="J4" s="191"/>
      <c r="K4" s="191"/>
      <c r="L4" s="191"/>
      <c r="M4" s="191"/>
      <c r="N4" s="248"/>
    </row>
    <row r="5" spans="1:14" s="90" customFormat="1" ht="15.75">
      <c r="A5" s="392" t="s">
        <v>53</v>
      </c>
      <c r="B5" s="392"/>
      <c r="C5" s="392"/>
      <c r="D5" s="392"/>
      <c r="E5" s="392"/>
      <c r="F5" s="392"/>
      <c r="G5" s="392"/>
      <c r="H5" s="393"/>
      <c r="I5" s="191"/>
      <c r="J5" s="191"/>
      <c r="K5" s="191"/>
      <c r="L5" s="191"/>
      <c r="M5" s="191"/>
      <c r="N5" s="248"/>
    </row>
    <row r="6" spans="1:14" s="15" customFormat="1" ht="15.75">
      <c r="A6" s="300" t="s">
        <v>2</v>
      </c>
      <c r="B6" s="301" t="s">
        <v>114</v>
      </c>
      <c r="C6" s="302">
        <v>150</v>
      </c>
      <c r="D6" s="303">
        <v>5.26</v>
      </c>
      <c r="E6" s="303">
        <v>6.35</v>
      </c>
      <c r="F6" s="303">
        <v>20.66</v>
      </c>
      <c r="G6" s="304">
        <v>1.47</v>
      </c>
      <c r="H6" s="305">
        <v>158.88</v>
      </c>
      <c r="I6" s="194"/>
      <c r="J6" s="194"/>
      <c r="K6" s="194"/>
      <c r="L6" s="194"/>
      <c r="M6" s="194"/>
      <c r="N6" s="247"/>
    </row>
    <row r="7" spans="1:14" s="9" customFormat="1" ht="15.75">
      <c r="A7" s="365">
        <v>27</v>
      </c>
      <c r="B7" s="301" t="s">
        <v>115</v>
      </c>
      <c r="C7" s="366" t="s">
        <v>225</v>
      </c>
      <c r="D7" s="303">
        <v>5.37</v>
      </c>
      <c r="E7" s="303">
        <v>7.1</v>
      </c>
      <c r="F7" s="303">
        <v>35.35</v>
      </c>
      <c r="G7" s="304">
        <v>0</v>
      </c>
      <c r="H7" s="305">
        <v>219.02</v>
      </c>
      <c r="I7" s="191"/>
      <c r="J7" s="191"/>
      <c r="K7" s="191"/>
      <c r="L7" s="191"/>
      <c r="M7" s="191"/>
      <c r="N7" s="248"/>
    </row>
    <row r="8" spans="1:14" s="9" customFormat="1" ht="15.75">
      <c r="A8" s="300" t="s">
        <v>122</v>
      </c>
      <c r="B8" s="310" t="s">
        <v>31</v>
      </c>
      <c r="C8" s="311">
        <v>150</v>
      </c>
      <c r="D8" s="303">
        <v>2.19</v>
      </c>
      <c r="E8" s="303">
        <v>2.29</v>
      </c>
      <c r="F8" s="303">
        <v>12.23</v>
      </c>
      <c r="G8" s="304">
        <v>0.87</v>
      </c>
      <c r="H8" s="305">
        <v>79</v>
      </c>
      <c r="I8" s="191"/>
      <c r="J8" s="191"/>
      <c r="K8" s="191"/>
      <c r="L8" s="191"/>
      <c r="M8" s="191"/>
      <c r="N8" s="248"/>
    </row>
    <row r="9" spans="1:14" s="134" customFormat="1" ht="19.5">
      <c r="A9" s="125"/>
      <c r="B9" s="123" t="s">
        <v>13</v>
      </c>
      <c r="C9" s="126">
        <v>436</v>
      </c>
      <c r="D9" s="126">
        <f>SUM(D6:D8)</f>
        <v>12.819999999999999</v>
      </c>
      <c r="E9" s="126">
        <f>SUM(E6:E8)</f>
        <v>15.739999999999998</v>
      </c>
      <c r="F9" s="126">
        <f>SUM(F6:F8)</f>
        <v>68.24000000000001</v>
      </c>
      <c r="G9" s="127">
        <f>SUM(G6:G8)</f>
        <v>2.34</v>
      </c>
      <c r="H9" s="128">
        <f>SUM(H6:H8)</f>
        <v>456.9</v>
      </c>
      <c r="I9" s="228"/>
      <c r="J9" s="228"/>
      <c r="K9" s="228"/>
      <c r="L9" s="228"/>
      <c r="M9" s="228"/>
      <c r="N9" s="261"/>
    </row>
    <row r="10" spans="1:14" s="90" customFormat="1" ht="15.75">
      <c r="A10" s="74" t="s">
        <v>54</v>
      </c>
      <c r="B10" s="75"/>
      <c r="C10" s="76"/>
      <c r="D10" s="77"/>
      <c r="E10" s="77"/>
      <c r="F10" s="77"/>
      <c r="G10" s="91"/>
      <c r="H10" s="107"/>
      <c r="I10" s="191"/>
      <c r="J10" s="191"/>
      <c r="K10" s="191"/>
      <c r="L10" s="191"/>
      <c r="M10" s="191"/>
      <c r="N10" s="248"/>
    </row>
    <row r="11" spans="1:14" s="9" customFormat="1" ht="15.75">
      <c r="A11" s="367" t="s">
        <v>14</v>
      </c>
      <c r="B11" s="344" t="s">
        <v>4</v>
      </c>
      <c r="C11" s="368">
        <v>100</v>
      </c>
      <c r="D11" s="369">
        <v>0.4</v>
      </c>
      <c r="E11" s="369">
        <v>0.1</v>
      </c>
      <c r="F11" s="369">
        <v>9.8</v>
      </c>
      <c r="G11" s="370">
        <v>2</v>
      </c>
      <c r="H11" s="371">
        <v>43</v>
      </c>
      <c r="I11" s="191"/>
      <c r="J11" s="191"/>
      <c r="K11" s="191"/>
      <c r="L11" s="191"/>
      <c r="M11" s="191"/>
      <c r="N11" s="248"/>
    </row>
    <row r="12" spans="1:14" s="133" customFormat="1" ht="19.5">
      <c r="A12" s="132"/>
      <c r="B12" s="44" t="s">
        <v>13</v>
      </c>
      <c r="C12" s="126">
        <v>100</v>
      </c>
      <c r="D12" s="126">
        <f>SUM(D11:D11)</f>
        <v>0.4</v>
      </c>
      <c r="E12" s="126">
        <f>SUM(E11:E11)</f>
        <v>0.1</v>
      </c>
      <c r="F12" s="126">
        <f>SUM(F11:F11)</f>
        <v>9.8</v>
      </c>
      <c r="G12" s="127">
        <f>SUM(G11:G11)</f>
        <v>2</v>
      </c>
      <c r="H12" s="128">
        <f>SUM(H11:H11)</f>
        <v>43</v>
      </c>
      <c r="I12" s="229"/>
      <c r="J12" s="229"/>
      <c r="K12" s="229"/>
      <c r="L12" s="229"/>
      <c r="M12" s="229"/>
      <c r="N12" s="262"/>
    </row>
    <row r="13" spans="1:14" s="90" customFormat="1" ht="15.75" customHeight="1">
      <c r="A13" s="392" t="s">
        <v>55</v>
      </c>
      <c r="B13" s="392"/>
      <c r="C13" s="392"/>
      <c r="D13" s="392"/>
      <c r="E13" s="392"/>
      <c r="F13" s="392"/>
      <c r="G13" s="392"/>
      <c r="H13" s="393"/>
      <c r="I13" s="191"/>
      <c r="J13" s="191"/>
      <c r="K13" s="191"/>
      <c r="L13" s="191"/>
      <c r="M13" s="191"/>
      <c r="N13" s="248"/>
    </row>
    <row r="14" spans="1:14" s="15" customFormat="1" ht="21" customHeight="1">
      <c r="A14" s="300" t="s">
        <v>41</v>
      </c>
      <c r="B14" s="301" t="s">
        <v>121</v>
      </c>
      <c r="C14" s="302">
        <v>45</v>
      </c>
      <c r="D14" s="303">
        <v>0.87</v>
      </c>
      <c r="E14" s="303">
        <v>8.05</v>
      </c>
      <c r="F14" s="303">
        <v>5.09</v>
      </c>
      <c r="G14" s="304">
        <v>5.8</v>
      </c>
      <c r="H14" s="305">
        <v>96.25</v>
      </c>
      <c r="I14" s="194"/>
      <c r="J14" s="194"/>
      <c r="K14" s="194"/>
      <c r="L14" s="194"/>
      <c r="M14" s="194"/>
      <c r="N14" s="247"/>
    </row>
    <row r="15" spans="1:14" s="15" customFormat="1" ht="15.75">
      <c r="A15" s="300" t="s">
        <v>123</v>
      </c>
      <c r="B15" s="301" t="s">
        <v>116</v>
      </c>
      <c r="C15" s="303" t="s">
        <v>223</v>
      </c>
      <c r="D15" s="303">
        <v>4.85</v>
      </c>
      <c r="E15" s="303">
        <v>3.82</v>
      </c>
      <c r="F15" s="303">
        <v>9.62</v>
      </c>
      <c r="G15" s="304">
        <v>21.49</v>
      </c>
      <c r="H15" s="305">
        <v>90.77</v>
      </c>
      <c r="I15" s="194"/>
      <c r="J15" s="194"/>
      <c r="K15" s="194"/>
      <c r="L15" s="194"/>
      <c r="M15" s="194"/>
      <c r="N15" s="247"/>
    </row>
    <row r="16" spans="1:14" s="6" customFormat="1" ht="15.75">
      <c r="A16" s="320" t="s">
        <v>124</v>
      </c>
      <c r="B16" s="340" t="s">
        <v>117</v>
      </c>
      <c r="C16" s="341" t="s">
        <v>245</v>
      </c>
      <c r="D16" s="321">
        <v>32.14</v>
      </c>
      <c r="E16" s="321">
        <v>22.65</v>
      </c>
      <c r="F16" s="321">
        <v>1.4</v>
      </c>
      <c r="G16" s="322">
        <v>0.43</v>
      </c>
      <c r="H16" s="321">
        <v>324.48</v>
      </c>
      <c r="I16" s="224"/>
      <c r="J16" s="224"/>
      <c r="K16" s="224"/>
      <c r="L16" s="224"/>
      <c r="M16" s="224"/>
      <c r="N16" s="258"/>
    </row>
    <row r="17" spans="1:14" s="9" customFormat="1" ht="15.75">
      <c r="A17" s="300" t="s">
        <v>25</v>
      </c>
      <c r="B17" s="310" t="s">
        <v>47</v>
      </c>
      <c r="C17" s="302">
        <v>70</v>
      </c>
      <c r="D17" s="303">
        <v>4.06</v>
      </c>
      <c r="E17" s="303">
        <v>3.23</v>
      </c>
      <c r="F17" s="303">
        <v>18.32</v>
      </c>
      <c r="G17" s="304">
        <v>0</v>
      </c>
      <c r="H17" s="305">
        <v>115.54</v>
      </c>
      <c r="I17" s="191"/>
      <c r="J17" s="191"/>
      <c r="K17" s="191"/>
      <c r="L17" s="191"/>
      <c r="M17" s="191"/>
      <c r="N17" s="248"/>
    </row>
    <row r="18" spans="1:14" s="9" customFormat="1" ht="21" customHeight="1">
      <c r="A18" s="14" t="s">
        <v>14</v>
      </c>
      <c r="B18" s="10" t="s">
        <v>24</v>
      </c>
      <c r="C18" s="41">
        <v>180</v>
      </c>
      <c r="D18" s="39">
        <v>0.5</v>
      </c>
      <c r="E18" s="39">
        <v>0.14</v>
      </c>
      <c r="F18" s="39">
        <v>33.72</v>
      </c>
      <c r="G18" s="40">
        <v>14.4</v>
      </c>
      <c r="H18" s="105">
        <v>145.08</v>
      </c>
      <c r="I18" s="191"/>
      <c r="J18" s="191"/>
      <c r="K18" s="191"/>
      <c r="L18" s="191"/>
      <c r="M18" s="191"/>
      <c r="N18" s="248"/>
    </row>
    <row r="19" spans="1:14" s="9" customFormat="1" ht="15.75">
      <c r="A19" s="300" t="s">
        <v>14</v>
      </c>
      <c r="B19" s="310" t="s">
        <v>16</v>
      </c>
      <c r="C19" s="302">
        <v>40</v>
      </c>
      <c r="D19" s="303">
        <v>1.84</v>
      </c>
      <c r="E19" s="303">
        <v>0.48</v>
      </c>
      <c r="F19" s="303">
        <v>15.96</v>
      </c>
      <c r="G19" s="304">
        <v>0</v>
      </c>
      <c r="H19" s="305">
        <v>77.92</v>
      </c>
      <c r="I19" s="191"/>
      <c r="J19" s="191"/>
      <c r="K19" s="191"/>
      <c r="L19" s="191"/>
      <c r="M19" s="191"/>
      <c r="N19" s="248"/>
    </row>
    <row r="20" spans="1:14" s="9" customFormat="1" ht="15.75">
      <c r="A20" s="14"/>
      <c r="B20" s="10"/>
      <c r="C20" s="41"/>
      <c r="D20" s="39"/>
      <c r="E20" s="39"/>
      <c r="F20" s="39"/>
      <c r="G20" s="40"/>
      <c r="H20" s="105"/>
      <c r="I20" s="191"/>
      <c r="J20" s="191"/>
      <c r="K20" s="191"/>
      <c r="L20" s="191"/>
      <c r="M20" s="191"/>
      <c r="N20" s="248"/>
    </row>
    <row r="21" spans="1:14" s="58" customFormat="1" ht="19.5">
      <c r="A21" s="125"/>
      <c r="B21" s="123" t="s">
        <v>13</v>
      </c>
      <c r="C21" s="56">
        <v>704</v>
      </c>
      <c r="D21" s="56">
        <f>SUM(D14:D20)</f>
        <v>44.260000000000005</v>
      </c>
      <c r="E21" s="56">
        <f>SUM(E14:E20)</f>
        <v>38.36999999999999</v>
      </c>
      <c r="F21" s="56">
        <f>SUM(F14:F20)</f>
        <v>84.11000000000001</v>
      </c>
      <c r="G21" s="57">
        <f>SUM(G14:G20)</f>
        <v>42.12</v>
      </c>
      <c r="H21" s="108">
        <f>SUM(H14:H20)</f>
        <v>850.04</v>
      </c>
      <c r="I21" s="225"/>
      <c r="J21" s="225"/>
      <c r="K21" s="225"/>
      <c r="L21" s="225"/>
      <c r="M21" s="225"/>
      <c r="N21" s="234"/>
    </row>
    <row r="22" spans="1:14" s="90" customFormat="1" ht="15.75">
      <c r="A22" s="402" t="s">
        <v>56</v>
      </c>
      <c r="B22" s="402"/>
      <c r="C22" s="402"/>
      <c r="D22" s="402"/>
      <c r="E22" s="402"/>
      <c r="F22" s="402"/>
      <c r="G22" s="402"/>
      <c r="H22" s="403"/>
      <c r="I22" s="191"/>
      <c r="J22" s="191"/>
      <c r="K22" s="191"/>
      <c r="L22" s="191"/>
      <c r="M22" s="191"/>
      <c r="N22" s="248"/>
    </row>
    <row r="23" spans="1:14" s="9" customFormat="1" ht="15.75">
      <c r="A23" s="14" t="s">
        <v>14</v>
      </c>
      <c r="B23" s="8" t="s">
        <v>63</v>
      </c>
      <c r="C23" s="39">
        <v>180</v>
      </c>
      <c r="D23" s="39">
        <v>20.7</v>
      </c>
      <c r="E23" s="39">
        <v>14.85</v>
      </c>
      <c r="F23" s="39">
        <v>49.32</v>
      </c>
      <c r="G23" s="40">
        <v>4.68</v>
      </c>
      <c r="H23" s="105">
        <v>451.8</v>
      </c>
      <c r="I23" s="191"/>
      <c r="J23" s="191"/>
      <c r="K23" s="191"/>
      <c r="L23" s="191"/>
      <c r="M23" s="191"/>
      <c r="N23" s="248"/>
    </row>
    <row r="24" spans="1:14" s="9" customFormat="1" ht="15.75">
      <c r="A24" s="61" t="s">
        <v>14</v>
      </c>
      <c r="B24" s="62" t="s">
        <v>118</v>
      </c>
      <c r="C24" s="63">
        <v>35</v>
      </c>
      <c r="D24" s="64">
        <v>2.62</v>
      </c>
      <c r="E24" s="64">
        <v>4.13</v>
      </c>
      <c r="F24" s="64">
        <v>26.2</v>
      </c>
      <c r="G24" s="65">
        <v>0</v>
      </c>
      <c r="H24" s="114">
        <v>145.9</v>
      </c>
      <c r="I24" s="191"/>
      <c r="J24" s="191"/>
      <c r="K24" s="191"/>
      <c r="L24" s="191"/>
      <c r="M24" s="191"/>
      <c r="N24" s="248"/>
    </row>
    <row r="25" spans="1:14" s="58" customFormat="1" ht="19.5">
      <c r="A25" s="130"/>
      <c r="B25" s="131" t="s">
        <v>13</v>
      </c>
      <c r="C25" s="127">
        <f aca="true" t="shared" si="0" ref="C25:H25">C24+C23</f>
        <v>215</v>
      </c>
      <c r="D25" s="127">
        <f t="shared" si="0"/>
        <v>23.32</v>
      </c>
      <c r="E25" s="127">
        <f t="shared" si="0"/>
        <v>18.98</v>
      </c>
      <c r="F25" s="127">
        <f t="shared" si="0"/>
        <v>75.52</v>
      </c>
      <c r="G25" s="127">
        <f t="shared" si="0"/>
        <v>4.68</v>
      </c>
      <c r="H25" s="108">
        <f t="shared" si="0"/>
        <v>597.7</v>
      </c>
      <c r="I25" s="225"/>
      <c r="J25" s="225"/>
      <c r="K25" s="225"/>
      <c r="L25" s="225"/>
      <c r="M25" s="225"/>
      <c r="N25" s="234"/>
    </row>
    <row r="26" s="412" customFormat="1" ht="15" customHeight="1">
      <c r="A26" s="412" t="s">
        <v>57</v>
      </c>
    </row>
    <row r="27" spans="1:14" s="15" customFormat="1" ht="31.5">
      <c r="A27" s="300" t="s">
        <v>126</v>
      </c>
      <c r="B27" s="301" t="s">
        <v>125</v>
      </c>
      <c r="C27" s="303" t="s">
        <v>246</v>
      </c>
      <c r="D27" s="372">
        <v>21.43</v>
      </c>
      <c r="E27" s="372">
        <v>8.75</v>
      </c>
      <c r="F27" s="372">
        <v>30.04</v>
      </c>
      <c r="G27" s="373">
        <v>0.45</v>
      </c>
      <c r="H27" s="374">
        <v>284.8</v>
      </c>
      <c r="I27" s="194"/>
      <c r="J27" s="194"/>
      <c r="K27" s="194"/>
      <c r="L27" s="194"/>
      <c r="M27" s="194"/>
      <c r="N27" s="247"/>
    </row>
    <row r="28" spans="1:14" s="15" customFormat="1" ht="15.75">
      <c r="A28" s="300" t="s">
        <v>14</v>
      </c>
      <c r="B28" s="301" t="s">
        <v>18</v>
      </c>
      <c r="C28" s="311">
        <v>20</v>
      </c>
      <c r="D28" s="303">
        <v>1.52</v>
      </c>
      <c r="E28" s="303">
        <v>0.16</v>
      </c>
      <c r="F28" s="303">
        <v>9.84</v>
      </c>
      <c r="G28" s="304">
        <v>0</v>
      </c>
      <c r="H28" s="305">
        <v>46.88</v>
      </c>
      <c r="I28" s="194"/>
      <c r="J28" s="194"/>
      <c r="K28" s="194"/>
      <c r="L28" s="194"/>
      <c r="M28" s="194"/>
      <c r="N28" s="247"/>
    </row>
    <row r="29" spans="1:14" s="15" customFormat="1" ht="15.75">
      <c r="A29" s="345">
        <v>25</v>
      </c>
      <c r="B29" s="310" t="s">
        <v>120</v>
      </c>
      <c r="C29" s="311">
        <v>180</v>
      </c>
      <c r="D29" s="303">
        <v>0</v>
      </c>
      <c r="E29" s="303">
        <v>0</v>
      </c>
      <c r="F29" s="303">
        <v>9</v>
      </c>
      <c r="G29" s="304">
        <v>0</v>
      </c>
      <c r="H29" s="305">
        <v>35.97</v>
      </c>
      <c r="I29" s="194"/>
      <c r="J29" s="194"/>
      <c r="K29" s="194"/>
      <c r="L29" s="194"/>
      <c r="M29" s="194"/>
      <c r="N29" s="247"/>
    </row>
    <row r="30" spans="1:14" s="15" customFormat="1" ht="15.75">
      <c r="A30" s="345">
        <v>14</v>
      </c>
      <c r="B30" s="310" t="s">
        <v>119</v>
      </c>
      <c r="C30" s="311">
        <v>100</v>
      </c>
      <c r="D30" s="303">
        <v>4.37</v>
      </c>
      <c r="E30" s="303">
        <v>0.5</v>
      </c>
      <c r="F30" s="303">
        <v>60.43</v>
      </c>
      <c r="G30" s="304">
        <v>103</v>
      </c>
      <c r="H30" s="305">
        <v>274.04</v>
      </c>
      <c r="I30" s="194"/>
      <c r="J30" s="194"/>
      <c r="K30" s="194"/>
      <c r="L30" s="194"/>
      <c r="M30" s="194"/>
      <c r="N30" s="247"/>
    </row>
    <row r="31" spans="1:14" s="47" customFormat="1" ht="19.5">
      <c r="A31" s="122"/>
      <c r="B31" s="123" t="s">
        <v>13</v>
      </c>
      <c r="C31" s="56">
        <v>520</v>
      </c>
      <c r="D31" s="45">
        <f>SUM(D27:D30)</f>
        <v>27.32</v>
      </c>
      <c r="E31" s="45">
        <f>SUM(E27:E30)</f>
        <v>9.41</v>
      </c>
      <c r="F31" s="45">
        <f>SUM(F27:F30)</f>
        <v>109.31</v>
      </c>
      <c r="G31" s="46">
        <f>SUM(G27:G30)</f>
        <v>103.45</v>
      </c>
      <c r="H31" s="109">
        <f>SUM(H27:H30)</f>
        <v>641.69</v>
      </c>
      <c r="I31" s="226"/>
      <c r="J31" s="226"/>
      <c r="K31" s="226"/>
      <c r="L31" s="226"/>
      <c r="M31" s="226"/>
      <c r="N31" s="259"/>
    </row>
    <row r="32" spans="1:14" s="129" customFormat="1" ht="19.5">
      <c r="A32" s="124"/>
      <c r="B32" s="125" t="s">
        <v>19</v>
      </c>
      <c r="C32" s="126">
        <f aca="true" t="shared" si="1" ref="C32:H32">C31+C21+C12+C9+C25</f>
        <v>1975</v>
      </c>
      <c r="D32" s="126">
        <f t="shared" si="1"/>
        <v>108.12</v>
      </c>
      <c r="E32" s="126">
        <f t="shared" si="1"/>
        <v>82.6</v>
      </c>
      <c r="F32" s="126">
        <f t="shared" si="1"/>
        <v>346.98</v>
      </c>
      <c r="G32" s="127">
        <f t="shared" si="1"/>
        <v>154.59</v>
      </c>
      <c r="H32" s="128">
        <f t="shared" si="1"/>
        <v>2589.33</v>
      </c>
      <c r="I32" s="230"/>
      <c r="J32" s="230"/>
      <c r="K32" s="230"/>
      <c r="L32" s="230"/>
      <c r="M32" s="230"/>
      <c r="N32" s="263"/>
    </row>
    <row r="33" spans="1:14" s="15" customFormat="1" ht="15.75">
      <c r="A33" s="11"/>
      <c r="B33" s="18" t="s">
        <v>20</v>
      </c>
      <c r="C33" s="11"/>
      <c r="D33" s="13">
        <v>73</v>
      </c>
      <c r="E33" s="13">
        <v>69</v>
      </c>
      <c r="F33" s="13">
        <v>275</v>
      </c>
      <c r="G33" s="16">
        <v>45</v>
      </c>
      <c r="H33" s="111">
        <v>1963</v>
      </c>
      <c r="I33" s="194"/>
      <c r="J33" s="194"/>
      <c r="K33" s="194"/>
      <c r="L33" s="194"/>
      <c r="M33" s="194"/>
      <c r="N33" s="247"/>
    </row>
    <row r="34" spans="1:14" s="15" customFormat="1" ht="79.5" customHeight="1">
      <c r="A34" s="11"/>
      <c r="B34" s="18" t="s">
        <v>21</v>
      </c>
      <c r="C34" s="11"/>
      <c r="D34" s="13">
        <f>D32*100/D33</f>
        <v>148.1095890410959</v>
      </c>
      <c r="E34" s="13">
        <f>E32*100/E33</f>
        <v>119.71014492753623</v>
      </c>
      <c r="F34" s="13">
        <f>F32*100/F33</f>
        <v>126.17454545454545</v>
      </c>
      <c r="G34" s="16">
        <f>G32*100/G33</f>
        <v>343.53333333333336</v>
      </c>
      <c r="H34" s="111">
        <f>H32*100/H33</f>
        <v>131.90677534386143</v>
      </c>
      <c r="I34" s="194"/>
      <c r="J34" s="194"/>
      <c r="K34" s="194"/>
      <c r="L34" s="194"/>
      <c r="M34" s="194"/>
      <c r="N34" s="247"/>
    </row>
    <row r="35" spans="1:14" s="89" customFormat="1" ht="15" customHeight="1">
      <c r="A35" s="408" t="s">
        <v>103</v>
      </c>
      <c r="B35" s="408"/>
      <c r="C35" s="408"/>
      <c r="D35" s="408"/>
      <c r="E35" s="408"/>
      <c r="F35" s="408"/>
      <c r="G35" s="408"/>
      <c r="H35" s="408"/>
      <c r="I35" s="223"/>
      <c r="J35" s="223"/>
      <c r="K35" s="223"/>
      <c r="L35" s="223"/>
      <c r="M35" s="223"/>
      <c r="N35" s="257"/>
    </row>
    <row r="36" spans="1:14" s="5" customFormat="1" ht="15.75" customHeight="1">
      <c r="A36" s="409" t="s">
        <v>7</v>
      </c>
      <c r="B36" s="396" t="s">
        <v>8</v>
      </c>
      <c r="C36" s="396" t="s">
        <v>59</v>
      </c>
      <c r="D36" s="396" t="s">
        <v>9</v>
      </c>
      <c r="E36" s="396" t="s">
        <v>10</v>
      </c>
      <c r="F36" s="396" t="s">
        <v>11</v>
      </c>
      <c r="G36" s="397" t="s">
        <v>52</v>
      </c>
      <c r="H36" s="401" t="s">
        <v>12</v>
      </c>
      <c r="I36" s="191"/>
      <c r="J36" s="191"/>
      <c r="K36" s="191"/>
      <c r="L36" s="191"/>
      <c r="M36" s="191"/>
      <c r="N36" s="248"/>
    </row>
    <row r="37" spans="1:14" s="5" customFormat="1" ht="2.25" customHeight="1">
      <c r="A37" s="410"/>
      <c r="B37" s="396"/>
      <c r="C37" s="396"/>
      <c r="D37" s="396"/>
      <c r="E37" s="396"/>
      <c r="F37" s="396"/>
      <c r="G37" s="398"/>
      <c r="H37" s="401"/>
      <c r="I37" s="191"/>
      <c r="J37" s="191"/>
      <c r="K37" s="191"/>
      <c r="L37" s="191"/>
      <c r="M37" s="191"/>
      <c r="N37" s="248"/>
    </row>
    <row r="38" spans="1:14" s="90" customFormat="1" ht="15.75">
      <c r="A38" s="392" t="s">
        <v>53</v>
      </c>
      <c r="B38" s="392"/>
      <c r="C38" s="392"/>
      <c r="D38" s="392"/>
      <c r="E38" s="392"/>
      <c r="F38" s="392"/>
      <c r="G38" s="392"/>
      <c r="H38" s="393"/>
      <c r="I38" s="191"/>
      <c r="J38" s="191"/>
      <c r="K38" s="191"/>
      <c r="L38" s="191"/>
      <c r="M38" s="191"/>
      <c r="N38" s="248"/>
    </row>
    <row r="39" spans="1:14" s="6" customFormat="1" ht="15.75">
      <c r="A39" s="375">
        <v>15</v>
      </c>
      <c r="B39" s="376" t="s">
        <v>128</v>
      </c>
      <c r="C39" s="341">
        <v>150</v>
      </c>
      <c r="D39" s="321">
        <v>4.85</v>
      </c>
      <c r="E39" s="321">
        <v>5.94</v>
      </c>
      <c r="F39" s="321">
        <v>19.94</v>
      </c>
      <c r="G39" s="322">
        <v>1.47</v>
      </c>
      <c r="H39" s="321">
        <v>150.69</v>
      </c>
      <c r="I39" s="224"/>
      <c r="J39" s="224"/>
      <c r="K39" s="224"/>
      <c r="L39" s="224"/>
      <c r="M39" s="224"/>
      <c r="N39" s="258"/>
    </row>
    <row r="40" spans="1:14" s="9" customFormat="1" ht="15.75">
      <c r="A40" s="7">
        <v>3</v>
      </c>
      <c r="B40" s="8" t="s">
        <v>127</v>
      </c>
      <c r="C40" s="52" t="s">
        <v>247</v>
      </c>
      <c r="D40" s="39">
        <v>10.22</v>
      </c>
      <c r="E40" s="39">
        <v>7.58</v>
      </c>
      <c r="F40" s="39">
        <v>50.74</v>
      </c>
      <c r="G40" s="40">
        <v>0</v>
      </c>
      <c r="H40" s="105">
        <v>312</v>
      </c>
      <c r="I40" s="191"/>
      <c r="J40" s="191"/>
      <c r="K40" s="191"/>
      <c r="L40" s="191"/>
      <c r="M40" s="191"/>
      <c r="N40" s="248"/>
    </row>
    <row r="41" spans="1:14" s="9" customFormat="1" ht="15.75">
      <c r="A41" s="358">
        <v>36</v>
      </c>
      <c r="B41" s="301" t="s">
        <v>0</v>
      </c>
      <c r="C41" s="302">
        <v>150</v>
      </c>
      <c r="D41" s="303">
        <v>2.21</v>
      </c>
      <c r="E41" s="303">
        <v>2.14</v>
      </c>
      <c r="F41" s="303">
        <v>13.41</v>
      </c>
      <c r="G41" s="304">
        <v>0.87</v>
      </c>
      <c r="H41" s="305">
        <v>82.76</v>
      </c>
      <c r="I41" s="191"/>
      <c r="J41" s="191"/>
      <c r="K41" s="191"/>
      <c r="L41" s="191"/>
      <c r="M41" s="191"/>
      <c r="N41" s="248"/>
    </row>
    <row r="42" spans="1:14" s="9" customFormat="1" ht="15.75">
      <c r="A42" s="11"/>
      <c r="B42" s="11"/>
      <c r="C42" s="42"/>
      <c r="D42" s="54"/>
      <c r="E42" s="43"/>
      <c r="F42" s="43"/>
      <c r="G42" s="53"/>
      <c r="H42" s="217"/>
      <c r="I42" s="191"/>
      <c r="J42" s="191"/>
      <c r="K42" s="191"/>
      <c r="L42" s="191"/>
      <c r="M42" s="191"/>
      <c r="N42" s="248"/>
    </row>
    <row r="43" spans="1:14" s="58" customFormat="1" ht="19.5">
      <c r="A43" s="70"/>
      <c r="B43" s="44" t="s">
        <v>13</v>
      </c>
      <c r="C43" s="94">
        <v>445</v>
      </c>
      <c r="D43" s="49">
        <f>SUM(D39:D42)</f>
        <v>17.28</v>
      </c>
      <c r="E43" s="49">
        <f>SUM(E39:E42)</f>
        <v>15.66</v>
      </c>
      <c r="F43" s="49">
        <f>SUM(F39:F42)</f>
        <v>84.09</v>
      </c>
      <c r="G43" s="50">
        <f>SUM(G39:G42)</f>
        <v>2.34</v>
      </c>
      <c r="H43" s="106">
        <f>SUM(H39:H42)</f>
        <v>545.45</v>
      </c>
      <c r="I43" s="225"/>
      <c r="J43" s="225"/>
      <c r="K43" s="225"/>
      <c r="L43" s="225"/>
      <c r="M43" s="225"/>
      <c r="N43" s="234"/>
    </row>
    <row r="44" spans="1:14" s="90" customFormat="1" ht="15.75">
      <c r="A44" s="74" t="s">
        <v>54</v>
      </c>
      <c r="B44" s="75"/>
      <c r="C44" s="76"/>
      <c r="D44" s="77"/>
      <c r="E44" s="77"/>
      <c r="F44" s="77"/>
      <c r="G44" s="91"/>
      <c r="H44" s="107"/>
      <c r="I44" s="191"/>
      <c r="J44" s="191"/>
      <c r="K44" s="191"/>
      <c r="L44" s="191"/>
      <c r="M44" s="191"/>
      <c r="N44" s="248"/>
    </row>
    <row r="45" spans="1:14" s="9" customFormat="1" ht="15.75">
      <c r="A45" s="367" t="s">
        <v>14</v>
      </c>
      <c r="B45" s="344" t="s">
        <v>4</v>
      </c>
      <c r="C45" s="368">
        <v>100</v>
      </c>
      <c r="D45" s="369">
        <v>0.4</v>
      </c>
      <c r="E45" s="369">
        <v>0.1</v>
      </c>
      <c r="F45" s="369">
        <v>9.8</v>
      </c>
      <c r="G45" s="370">
        <v>2</v>
      </c>
      <c r="H45" s="371">
        <v>43</v>
      </c>
      <c r="I45" s="191"/>
      <c r="J45" s="191"/>
      <c r="K45" s="191"/>
      <c r="L45" s="191"/>
      <c r="M45" s="191"/>
      <c r="N45" s="248"/>
    </row>
    <row r="46" spans="1:14" s="58" customFormat="1" ht="19.5">
      <c r="A46" s="95"/>
      <c r="B46" s="44" t="s">
        <v>13</v>
      </c>
      <c r="C46" s="56">
        <v>100</v>
      </c>
      <c r="D46" s="56">
        <f>SUM(D45:D45)</f>
        <v>0.4</v>
      </c>
      <c r="E46" s="56">
        <f>SUM(E45:E45)</f>
        <v>0.1</v>
      </c>
      <c r="F46" s="56">
        <f>SUM(F45:F45)</f>
        <v>9.8</v>
      </c>
      <c r="G46" s="57">
        <f>SUM(G45:G45)</f>
        <v>2</v>
      </c>
      <c r="H46" s="108">
        <f>SUM(H45:H45)</f>
        <v>43</v>
      </c>
      <c r="I46" s="225"/>
      <c r="J46" s="225"/>
      <c r="K46" s="225"/>
      <c r="L46" s="225"/>
      <c r="M46" s="225"/>
      <c r="N46" s="234"/>
    </row>
    <row r="47" spans="1:14" s="90" customFormat="1" ht="15.75">
      <c r="A47" s="402" t="s">
        <v>55</v>
      </c>
      <c r="B47" s="402"/>
      <c r="C47" s="402"/>
      <c r="D47" s="402"/>
      <c r="E47" s="402"/>
      <c r="F47" s="402"/>
      <c r="G47" s="402"/>
      <c r="H47" s="403"/>
      <c r="I47" s="191"/>
      <c r="J47" s="191"/>
      <c r="K47" s="191"/>
      <c r="L47" s="191"/>
      <c r="M47" s="191"/>
      <c r="N47" s="248"/>
    </row>
    <row r="48" spans="1:14" s="9" customFormat="1" ht="21" customHeight="1">
      <c r="A48" s="345">
        <v>18</v>
      </c>
      <c r="B48" s="301" t="s">
        <v>129</v>
      </c>
      <c r="C48" s="302">
        <v>55</v>
      </c>
      <c r="D48" s="303">
        <v>1.71</v>
      </c>
      <c r="E48" s="303">
        <v>0.28</v>
      </c>
      <c r="F48" s="303">
        <v>10.07</v>
      </c>
      <c r="G48" s="304">
        <v>173.25</v>
      </c>
      <c r="H48" s="305">
        <v>50.22</v>
      </c>
      <c r="I48" s="191"/>
      <c r="J48" s="191"/>
      <c r="K48" s="191"/>
      <c r="L48" s="191"/>
      <c r="M48" s="191"/>
      <c r="N48" s="248"/>
    </row>
    <row r="49" spans="1:14" s="15" customFormat="1" ht="31.5">
      <c r="A49" s="300" t="s">
        <v>130</v>
      </c>
      <c r="B49" s="301" t="s">
        <v>248</v>
      </c>
      <c r="C49" s="377" t="s">
        <v>223</v>
      </c>
      <c r="D49" s="303">
        <v>4.95</v>
      </c>
      <c r="E49" s="303">
        <v>3.65</v>
      </c>
      <c r="F49" s="303">
        <v>12.29</v>
      </c>
      <c r="G49" s="304">
        <v>8.19</v>
      </c>
      <c r="H49" s="305">
        <v>99.52</v>
      </c>
      <c r="I49" s="194"/>
      <c r="J49" s="194"/>
      <c r="K49" s="194"/>
      <c r="L49" s="194"/>
      <c r="M49" s="194"/>
      <c r="N49" s="247"/>
    </row>
    <row r="50" spans="1:14" s="15" customFormat="1" ht="15.75">
      <c r="A50" s="300" t="s">
        <v>131</v>
      </c>
      <c r="B50" s="301" t="s">
        <v>132</v>
      </c>
      <c r="C50" s="303">
        <v>60</v>
      </c>
      <c r="D50" s="303">
        <v>20.61</v>
      </c>
      <c r="E50" s="303">
        <v>17.22</v>
      </c>
      <c r="F50" s="303">
        <v>7.28</v>
      </c>
      <c r="G50" s="304">
        <v>0.66</v>
      </c>
      <c r="H50" s="305">
        <v>258.52</v>
      </c>
      <c r="I50" s="194"/>
      <c r="J50" s="194"/>
      <c r="K50" s="194"/>
      <c r="L50" s="194"/>
      <c r="M50" s="194"/>
      <c r="N50" s="247"/>
    </row>
    <row r="51" spans="1:14" s="6" customFormat="1" ht="15.75">
      <c r="A51" s="320" t="s">
        <v>133</v>
      </c>
      <c r="B51" s="376" t="s">
        <v>134</v>
      </c>
      <c r="C51" s="341">
        <v>220</v>
      </c>
      <c r="D51" s="321">
        <v>4.78</v>
      </c>
      <c r="E51" s="321">
        <v>3.61</v>
      </c>
      <c r="F51" s="321">
        <v>30.24</v>
      </c>
      <c r="G51" s="322">
        <v>64.5</v>
      </c>
      <c r="H51" s="321">
        <v>170.2</v>
      </c>
      <c r="I51" s="224"/>
      <c r="J51" s="224"/>
      <c r="K51" s="224"/>
      <c r="L51" s="224"/>
      <c r="M51" s="224"/>
      <c r="N51" s="258"/>
    </row>
    <row r="52" spans="1:14" s="15" customFormat="1" ht="15.75">
      <c r="A52" s="300" t="s">
        <v>135</v>
      </c>
      <c r="B52" s="310" t="s">
        <v>136</v>
      </c>
      <c r="C52" s="302">
        <v>150</v>
      </c>
      <c r="D52" s="303">
        <v>0.27</v>
      </c>
      <c r="E52" s="303">
        <v>0</v>
      </c>
      <c r="F52" s="303">
        <v>8.99</v>
      </c>
      <c r="G52" s="304">
        <v>0</v>
      </c>
      <c r="H52" s="305">
        <v>66.92</v>
      </c>
      <c r="I52" s="194"/>
      <c r="J52" s="194"/>
      <c r="K52" s="194"/>
      <c r="L52" s="194"/>
      <c r="M52" s="194"/>
      <c r="N52" s="247"/>
    </row>
    <row r="53" spans="1:14" s="191" customFormat="1" ht="15.75">
      <c r="A53" s="300" t="s">
        <v>14</v>
      </c>
      <c r="B53" s="310" t="s">
        <v>16</v>
      </c>
      <c r="C53" s="302">
        <v>40</v>
      </c>
      <c r="D53" s="303">
        <v>1.84</v>
      </c>
      <c r="E53" s="303">
        <v>0.48</v>
      </c>
      <c r="F53" s="303">
        <v>15.96</v>
      </c>
      <c r="G53" s="304">
        <v>0</v>
      </c>
      <c r="H53" s="305">
        <v>77.92</v>
      </c>
      <c r="N53" s="248"/>
    </row>
    <row r="54" spans="1:14" s="191" customFormat="1" ht="15.75">
      <c r="A54" s="185"/>
      <c r="B54" s="186"/>
      <c r="C54" s="187"/>
      <c r="D54" s="188"/>
      <c r="E54" s="188"/>
      <c r="F54" s="188"/>
      <c r="G54" s="189"/>
      <c r="H54" s="190"/>
      <c r="N54" s="248"/>
    </row>
    <row r="55" spans="1:14" s="58" customFormat="1" ht="19.5">
      <c r="A55" s="45"/>
      <c r="B55" s="44" t="s">
        <v>13</v>
      </c>
      <c r="C55" s="96">
        <f>C54+C53+C52+C51+250+70+12+16+40</f>
        <v>798</v>
      </c>
      <c r="D55" s="45">
        <f>SUM(D48:D54)</f>
        <v>34.160000000000004</v>
      </c>
      <c r="E55" s="45">
        <f>SUM(E48:E54)</f>
        <v>25.24</v>
      </c>
      <c r="F55" s="45">
        <f>SUM(F48:F54)</f>
        <v>84.82999999999998</v>
      </c>
      <c r="G55" s="46">
        <f>SUM(G48:G54)</f>
        <v>246.6</v>
      </c>
      <c r="H55" s="109">
        <f>SUM(H48:H54)</f>
        <v>723.3</v>
      </c>
      <c r="I55" s="225"/>
      <c r="J55" s="225"/>
      <c r="K55" s="225"/>
      <c r="L55" s="225"/>
      <c r="M55" s="225"/>
      <c r="N55" s="234"/>
    </row>
    <row r="56" spans="1:14" s="90" customFormat="1" ht="15.75" customHeight="1">
      <c r="A56" s="402" t="s">
        <v>56</v>
      </c>
      <c r="B56" s="402"/>
      <c r="C56" s="402"/>
      <c r="D56" s="402"/>
      <c r="E56" s="402"/>
      <c r="F56" s="402"/>
      <c r="G56" s="402"/>
      <c r="H56" s="403"/>
      <c r="I56" s="191"/>
      <c r="J56" s="191"/>
      <c r="K56" s="191"/>
      <c r="L56" s="191"/>
      <c r="M56" s="191"/>
      <c r="N56" s="248"/>
    </row>
    <row r="57" spans="1:14" s="9" customFormat="1" ht="15.75">
      <c r="A57" s="326" t="s">
        <v>164</v>
      </c>
      <c r="B57" s="327" t="s">
        <v>137</v>
      </c>
      <c r="C57" s="303">
        <v>180</v>
      </c>
      <c r="D57" s="303">
        <v>4.35</v>
      </c>
      <c r="E57" s="303">
        <v>4.8</v>
      </c>
      <c r="F57" s="303">
        <v>7.05</v>
      </c>
      <c r="G57" s="304">
        <v>1.95</v>
      </c>
      <c r="H57" s="305">
        <v>90</v>
      </c>
      <c r="I57" s="191"/>
      <c r="J57" s="191"/>
      <c r="K57" s="191"/>
      <c r="L57" s="191"/>
      <c r="M57" s="191"/>
      <c r="N57" s="248"/>
    </row>
    <row r="58" spans="1:14" s="9" customFormat="1" ht="15.75">
      <c r="A58" s="345">
        <v>34</v>
      </c>
      <c r="B58" s="378" t="s">
        <v>17</v>
      </c>
      <c r="C58" s="338">
        <v>60</v>
      </c>
      <c r="D58" s="303">
        <v>4.78</v>
      </c>
      <c r="E58" s="303">
        <v>4.37</v>
      </c>
      <c r="F58" s="303">
        <v>35.43</v>
      </c>
      <c r="G58" s="304">
        <v>0.2</v>
      </c>
      <c r="H58" s="305">
        <v>197.33</v>
      </c>
      <c r="I58" s="191"/>
      <c r="J58" s="191"/>
      <c r="K58" s="191"/>
      <c r="L58" s="191"/>
      <c r="M58" s="191"/>
      <c r="N58" s="248"/>
    </row>
    <row r="59" spans="1:14" s="58" customFormat="1" ht="19.5">
      <c r="A59" s="97"/>
      <c r="B59" s="98" t="s">
        <v>13</v>
      </c>
      <c r="C59" s="82">
        <f aca="true" t="shared" si="2" ref="C59:H59">C58+C57</f>
        <v>240</v>
      </c>
      <c r="D59" s="82">
        <f t="shared" si="2"/>
        <v>9.129999999999999</v>
      </c>
      <c r="E59" s="82">
        <f t="shared" si="2"/>
        <v>9.17</v>
      </c>
      <c r="F59" s="82">
        <f t="shared" si="2"/>
        <v>42.48</v>
      </c>
      <c r="G59" s="99">
        <f t="shared" si="2"/>
        <v>2.15</v>
      </c>
      <c r="H59" s="110">
        <f t="shared" si="2"/>
        <v>287.33000000000004</v>
      </c>
      <c r="I59" s="225"/>
      <c r="J59" s="225"/>
      <c r="K59" s="225"/>
      <c r="L59" s="225"/>
      <c r="M59" s="225"/>
      <c r="N59" s="234"/>
    </row>
    <row r="60" spans="1:14" s="90" customFormat="1" ht="14.25" customHeight="1">
      <c r="A60" s="404" t="s">
        <v>57</v>
      </c>
      <c r="B60" s="404"/>
      <c r="C60" s="404"/>
      <c r="D60" s="404"/>
      <c r="E60" s="404"/>
      <c r="F60" s="404"/>
      <c r="G60" s="404"/>
      <c r="H60" s="405"/>
      <c r="I60" s="191"/>
      <c r="J60" s="191"/>
      <c r="K60" s="191"/>
      <c r="L60" s="191"/>
      <c r="M60" s="191"/>
      <c r="N60" s="248"/>
    </row>
    <row r="61" spans="1:14" s="15" customFormat="1" ht="31.5">
      <c r="A61" s="300" t="s">
        <v>138</v>
      </c>
      <c r="B61" s="301" t="s">
        <v>32</v>
      </c>
      <c r="C61" s="303">
        <v>190</v>
      </c>
      <c r="D61" s="302">
        <v>22.76</v>
      </c>
      <c r="E61" s="302">
        <v>12.92</v>
      </c>
      <c r="F61" s="302">
        <v>17.46</v>
      </c>
      <c r="G61" s="342">
        <v>18.53</v>
      </c>
      <c r="H61" s="305">
        <v>268.81</v>
      </c>
      <c r="I61" s="194"/>
      <c r="J61" s="194"/>
      <c r="K61" s="194"/>
      <c r="L61" s="194"/>
      <c r="M61" s="194"/>
      <c r="N61" s="247"/>
    </row>
    <row r="62" spans="1:14" s="15" customFormat="1" ht="15.75">
      <c r="A62" s="300" t="s">
        <v>14</v>
      </c>
      <c r="B62" s="301" t="s">
        <v>18</v>
      </c>
      <c r="C62" s="311">
        <v>20</v>
      </c>
      <c r="D62" s="303">
        <v>1.52</v>
      </c>
      <c r="E62" s="303">
        <v>0.16</v>
      </c>
      <c r="F62" s="303">
        <v>9.84</v>
      </c>
      <c r="G62" s="304">
        <v>0</v>
      </c>
      <c r="H62" s="305">
        <v>46.88</v>
      </c>
      <c r="I62" s="194"/>
      <c r="J62" s="194"/>
      <c r="K62" s="194"/>
      <c r="L62" s="194"/>
      <c r="M62" s="194"/>
      <c r="N62" s="247"/>
    </row>
    <row r="63" spans="1:14" s="9" customFormat="1" ht="15.75">
      <c r="A63" s="345">
        <v>25</v>
      </c>
      <c r="B63" s="310" t="s">
        <v>120</v>
      </c>
      <c r="C63" s="311">
        <v>180</v>
      </c>
      <c r="D63" s="303">
        <v>0</v>
      </c>
      <c r="E63" s="303">
        <v>0</v>
      </c>
      <c r="F63" s="303">
        <v>9</v>
      </c>
      <c r="G63" s="304">
        <v>0</v>
      </c>
      <c r="H63" s="305">
        <v>35.97</v>
      </c>
      <c r="I63" s="191"/>
      <c r="J63" s="191"/>
      <c r="K63" s="191"/>
      <c r="L63" s="191"/>
      <c r="M63" s="191"/>
      <c r="N63" s="248"/>
    </row>
    <row r="64" spans="1:14" s="9" customFormat="1" ht="15.75">
      <c r="A64" s="345">
        <v>14</v>
      </c>
      <c r="B64" s="310" t="s">
        <v>119</v>
      </c>
      <c r="C64" s="311">
        <v>100</v>
      </c>
      <c r="D64" s="303">
        <v>4.37</v>
      </c>
      <c r="E64" s="303">
        <v>0.5</v>
      </c>
      <c r="F64" s="303">
        <v>60.43</v>
      </c>
      <c r="G64" s="304">
        <v>103</v>
      </c>
      <c r="H64" s="305">
        <v>274.04</v>
      </c>
      <c r="I64" s="191"/>
      <c r="J64" s="191"/>
      <c r="K64" s="191"/>
      <c r="L64" s="191"/>
      <c r="M64" s="191"/>
      <c r="N64" s="248"/>
    </row>
    <row r="65" spans="1:14" s="58" customFormat="1" ht="19.5">
      <c r="A65" s="45"/>
      <c r="B65" s="44" t="s">
        <v>13</v>
      </c>
      <c r="C65" s="45">
        <f>C64+C62+C61</f>
        <v>310</v>
      </c>
      <c r="D65" s="45">
        <f>SUM(D61:D64)</f>
        <v>28.650000000000002</v>
      </c>
      <c r="E65" s="45">
        <f>SUM(E61:E64)</f>
        <v>13.58</v>
      </c>
      <c r="F65" s="45">
        <f>SUM(F61:F64)</f>
        <v>96.72999999999999</v>
      </c>
      <c r="G65" s="46">
        <f>SUM(G61:G64)</f>
        <v>121.53</v>
      </c>
      <c r="H65" s="109">
        <f>SUM(H61:H64)</f>
        <v>625.7</v>
      </c>
      <c r="I65" s="225"/>
      <c r="J65" s="225"/>
      <c r="K65" s="225"/>
      <c r="L65" s="225"/>
      <c r="M65" s="225"/>
      <c r="N65" s="234"/>
    </row>
    <row r="66" spans="1:14" s="47" customFormat="1" ht="19.5">
      <c r="A66" s="55"/>
      <c r="B66" s="45" t="s">
        <v>19</v>
      </c>
      <c r="C66" s="45">
        <f>C65+C59+C55+C46+C43</f>
        <v>1893</v>
      </c>
      <c r="D66" s="45">
        <f>D65+D55+D46+D43+D59</f>
        <v>89.62</v>
      </c>
      <c r="E66" s="45">
        <f>E65+E55+E46+E43+E59</f>
        <v>63.75</v>
      </c>
      <c r="F66" s="45">
        <f>F65+F55+F46+F43+F59</f>
        <v>317.93</v>
      </c>
      <c r="G66" s="46">
        <f>G65+G55+G46+G43+G59</f>
        <v>374.61999999999995</v>
      </c>
      <c r="H66" s="109">
        <f>H65+H55+H46+H43+H59</f>
        <v>2224.78</v>
      </c>
      <c r="I66" s="226"/>
      <c r="J66" s="226"/>
      <c r="K66" s="226"/>
      <c r="L66" s="226"/>
      <c r="M66" s="226"/>
      <c r="N66" s="259"/>
    </row>
    <row r="67" spans="1:14" s="9" customFormat="1" ht="15.75">
      <c r="A67" s="12"/>
      <c r="B67" s="17" t="s">
        <v>20</v>
      </c>
      <c r="C67" s="12"/>
      <c r="D67" s="13">
        <v>73</v>
      </c>
      <c r="E67" s="13">
        <v>69</v>
      </c>
      <c r="F67" s="13">
        <v>275</v>
      </c>
      <c r="G67" s="16">
        <v>45</v>
      </c>
      <c r="H67" s="111">
        <v>1963</v>
      </c>
      <c r="I67" s="191"/>
      <c r="J67" s="191"/>
      <c r="K67" s="191"/>
      <c r="L67" s="191"/>
      <c r="M67" s="191"/>
      <c r="N67" s="248"/>
    </row>
    <row r="68" spans="1:14" s="9" customFormat="1" ht="19.5" customHeight="1">
      <c r="A68" s="12"/>
      <c r="B68" s="17" t="s">
        <v>21</v>
      </c>
      <c r="C68" s="12"/>
      <c r="D68" s="13">
        <f>D66*100/D67</f>
        <v>122.76712328767124</v>
      </c>
      <c r="E68" s="13">
        <f>E66*100/E67</f>
        <v>92.3913043478261</v>
      </c>
      <c r="F68" s="13">
        <f>F66*100/F67</f>
        <v>115.61090909090909</v>
      </c>
      <c r="G68" s="16">
        <f>G66*100/G67</f>
        <v>832.4888888888887</v>
      </c>
      <c r="H68" s="111">
        <f>H66*100/H67</f>
        <v>113.33571064696893</v>
      </c>
      <c r="I68" s="191"/>
      <c r="J68" s="191"/>
      <c r="K68" s="191"/>
      <c r="L68" s="191"/>
      <c r="M68" s="191"/>
      <c r="N68" s="248"/>
    </row>
    <row r="69" spans="1:14" s="80" customFormat="1" ht="15" customHeight="1">
      <c r="A69" s="411" t="s">
        <v>105</v>
      </c>
      <c r="B69" s="411"/>
      <c r="C69" s="411"/>
      <c r="D69" s="411"/>
      <c r="E69" s="411"/>
      <c r="F69" s="411"/>
      <c r="G69" s="411"/>
      <c r="H69" s="411"/>
      <c r="I69" s="231"/>
      <c r="J69" s="231"/>
      <c r="K69" s="231"/>
      <c r="L69" s="231"/>
      <c r="M69" s="231"/>
      <c r="N69" s="264"/>
    </row>
    <row r="70" spans="1:14" s="15" customFormat="1" ht="15.75" customHeight="1">
      <c r="A70" s="394" t="s">
        <v>7</v>
      </c>
      <c r="B70" s="400" t="s">
        <v>8</v>
      </c>
      <c r="C70" s="400" t="s">
        <v>59</v>
      </c>
      <c r="D70" s="400" t="s">
        <v>9</v>
      </c>
      <c r="E70" s="400" t="s">
        <v>22</v>
      </c>
      <c r="F70" s="400" t="s">
        <v>11</v>
      </c>
      <c r="G70" s="406" t="s">
        <v>52</v>
      </c>
      <c r="H70" s="399" t="s">
        <v>12</v>
      </c>
      <c r="I70" s="194"/>
      <c r="J70" s="194"/>
      <c r="K70" s="194"/>
      <c r="L70" s="194"/>
      <c r="M70" s="194"/>
      <c r="N70" s="247"/>
    </row>
    <row r="71" spans="1:14" s="15" customFormat="1" ht="0.75" customHeight="1">
      <c r="A71" s="395"/>
      <c r="B71" s="400"/>
      <c r="C71" s="400"/>
      <c r="D71" s="400"/>
      <c r="E71" s="400"/>
      <c r="F71" s="400"/>
      <c r="G71" s="407"/>
      <c r="H71" s="399"/>
      <c r="I71" s="194"/>
      <c r="J71" s="194"/>
      <c r="K71" s="194"/>
      <c r="L71" s="194"/>
      <c r="M71" s="194"/>
      <c r="N71" s="247"/>
    </row>
    <row r="72" spans="1:14" s="73" customFormat="1" ht="15.75">
      <c r="A72" s="392" t="s">
        <v>53</v>
      </c>
      <c r="B72" s="392"/>
      <c r="C72" s="392"/>
      <c r="D72" s="392"/>
      <c r="E72" s="392"/>
      <c r="F72" s="392"/>
      <c r="G72" s="392"/>
      <c r="H72" s="392"/>
      <c r="I72" s="194"/>
      <c r="J72" s="194"/>
      <c r="K72" s="194"/>
      <c r="L72" s="194"/>
      <c r="M72" s="194"/>
      <c r="N72" s="247"/>
    </row>
    <row r="73" spans="1:14" s="15" customFormat="1" ht="21" customHeight="1">
      <c r="A73" s="300" t="s">
        <v>140</v>
      </c>
      <c r="B73" s="301" t="s">
        <v>139</v>
      </c>
      <c r="C73" s="369">
        <v>150</v>
      </c>
      <c r="D73" s="369">
        <v>5</v>
      </c>
      <c r="E73" s="369">
        <v>6.17</v>
      </c>
      <c r="F73" s="369">
        <v>22.81</v>
      </c>
      <c r="G73" s="370">
        <v>1.47</v>
      </c>
      <c r="H73" s="371">
        <v>164.73</v>
      </c>
      <c r="I73" s="194"/>
      <c r="J73" s="194"/>
      <c r="K73" s="194"/>
      <c r="L73" s="194"/>
      <c r="M73" s="194"/>
      <c r="N73" s="247"/>
    </row>
    <row r="74" spans="1:14" s="15" customFormat="1" ht="15.75">
      <c r="A74" s="300" t="s">
        <v>141</v>
      </c>
      <c r="B74" s="301" t="s">
        <v>142</v>
      </c>
      <c r="C74" s="379" t="s">
        <v>249</v>
      </c>
      <c r="D74" s="369">
        <v>5.38</v>
      </c>
      <c r="E74" s="369">
        <v>1.3</v>
      </c>
      <c r="F74" s="369">
        <v>48.87</v>
      </c>
      <c r="G74" s="370">
        <v>0.05</v>
      </c>
      <c r="H74" s="371">
        <v>227.5</v>
      </c>
      <c r="I74" s="194"/>
      <c r="J74" s="194"/>
      <c r="K74" s="194"/>
      <c r="L74" s="194"/>
      <c r="M74" s="194"/>
      <c r="N74" s="247"/>
    </row>
    <row r="75" spans="1:14" s="6" customFormat="1" ht="15.75">
      <c r="A75" s="320" t="s">
        <v>122</v>
      </c>
      <c r="B75" s="376" t="s">
        <v>31</v>
      </c>
      <c r="C75" s="311">
        <v>150</v>
      </c>
      <c r="D75" s="303">
        <v>2.19</v>
      </c>
      <c r="E75" s="303">
        <v>2.29</v>
      </c>
      <c r="F75" s="303">
        <v>12.23</v>
      </c>
      <c r="G75" s="304">
        <v>0.87</v>
      </c>
      <c r="H75" s="305">
        <v>79</v>
      </c>
      <c r="I75" s="224"/>
      <c r="J75" s="224"/>
      <c r="K75" s="224"/>
      <c r="L75" s="224"/>
      <c r="M75" s="224"/>
      <c r="N75" s="258"/>
    </row>
    <row r="76" spans="1:14" s="134" customFormat="1" ht="19.5">
      <c r="A76" s="126"/>
      <c r="B76" s="123" t="s">
        <v>13</v>
      </c>
      <c r="C76" s="126">
        <f>C75+C73+30+8+20</f>
        <v>358</v>
      </c>
      <c r="D76" s="126">
        <f>SUM(D73:D75)</f>
        <v>12.569999999999999</v>
      </c>
      <c r="E76" s="126">
        <f>SUM(E73:E75)</f>
        <v>9.76</v>
      </c>
      <c r="F76" s="126">
        <f>SUM(F73:F75)</f>
        <v>83.91</v>
      </c>
      <c r="G76" s="127">
        <f>SUM(G73:G75)</f>
        <v>2.39</v>
      </c>
      <c r="H76" s="128">
        <f>SUM(H73:H75)</f>
        <v>471.23</v>
      </c>
      <c r="I76" s="228"/>
      <c r="J76" s="228"/>
      <c r="K76" s="228"/>
      <c r="L76" s="228"/>
      <c r="M76" s="228"/>
      <c r="N76" s="261"/>
    </row>
    <row r="77" spans="1:14" s="73" customFormat="1" ht="15.75">
      <c r="A77" s="74" t="s">
        <v>54</v>
      </c>
      <c r="B77" s="75"/>
      <c r="C77" s="76"/>
      <c r="D77" s="77"/>
      <c r="E77" s="77"/>
      <c r="F77" s="77"/>
      <c r="G77" s="91"/>
      <c r="H77" s="107"/>
      <c r="I77" s="194"/>
      <c r="J77" s="194"/>
      <c r="K77" s="194"/>
      <c r="L77" s="194"/>
      <c r="M77" s="194"/>
      <c r="N77" s="247"/>
    </row>
    <row r="78" spans="1:14" s="15" customFormat="1" ht="15.75">
      <c r="A78" s="367" t="s">
        <v>14</v>
      </c>
      <c r="B78" s="344" t="s">
        <v>4</v>
      </c>
      <c r="C78" s="368">
        <v>100</v>
      </c>
      <c r="D78" s="369">
        <v>0.4</v>
      </c>
      <c r="E78" s="369">
        <v>0.1</v>
      </c>
      <c r="F78" s="369">
        <v>9.8</v>
      </c>
      <c r="G78" s="370">
        <v>2</v>
      </c>
      <c r="H78" s="371">
        <v>43</v>
      </c>
      <c r="I78" s="194"/>
      <c r="J78" s="194"/>
      <c r="K78" s="194"/>
      <c r="L78" s="194"/>
      <c r="M78" s="194"/>
      <c r="N78" s="247"/>
    </row>
    <row r="79" spans="1:14" s="67" customFormat="1" ht="21">
      <c r="A79" s="66"/>
      <c r="B79" s="68" t="s">
        <v>13</v>
      </c>
      <c r="C79" s="59">
        <v>200</v>
      </c>
      <c r="D79" s="59">
        <f>SUM(D78:D78)</f>
        <v>0.4</v>
      </c>
      <c r="E79" s="59">
        <f>SUM(E78:E78)</f>
        <v>0.1</v>
      </c>
      <c r="F79" s="59">
        <f>SUM(F78:F78)</f>
        <v>9.8</v>
      </c>
      <c r="G79" s="60">
        <f>SUM(G78:G78)</f>
        <v>2</v>
      </c>
      <c r="H79" s="113">
        <f>SUM(H78:H78)</f>
        <v>43</v>
      </c>
      <c r="I79" s="232"/>
      <c r="J79" s="232"/>
      <c r="K79" s="232"/>
      <c r="L79" s="232"/>
      <c r="M79" s="232"/>
      <c r="N79" s="265"/>
    </row>
    <row r="80" spans="1:14" s="73" customFormat="1" ht="15.75">
      <c r="A80" s="392" t="s">
        <v>55</v>
      </c>
      <c r="B80" s="392"/>
      <c r="C80" s="392"/>
      <c r="D80" s="392"/>
      <c r="E80" s="392"/>
      <c r="F80" s="392"/>
      <c r="G80" s="392"/>
      <c r="H80" s="392"/>
      <c r="I80" s="194"/>
      <c r="J80" s="194"/>
      <c r="K80" s="194"/>
      <c r="L80" s="194"/>
      <c r="M80" s="194"/>
      <c r="N80" s="247"/>
    </row>
    <row r="81" spans="1:14" s="15" customFormat="1" ht="33.75" customHeight="1">
      <c r="A81" s="300" t="s">
        <v>143</v>
      </c>
      <c r="B81" s="301" t="s">
        <v>144</v>
      </c>
      <c r="C81" s="302">
        <v>30</v>
      </c>
      <c r="D81" s="303">
        <v>1.22</v>
      </c>
      <c r="E81" s="303">
        <v>10.06</v>
      </c>
      <c r="F81" s="303">
        <v>5.48</v>
      </c>
      <c r="G81" s="304">
        <v>4.5</v>
      </c>
      <c r="H81" s="305">
        <v>118.42</v>
      </c>
      <c r="I81" s="194"/>
      <c r="J81" s="194"/>
      <c r="K81" s="194"/>
      <c r="L81" s="194"/>
      <c r="M81" s="194"/>
      <c r="N81" s="247"/>
    </row>
    <row r="82" spans="1:14" s="15" customFormat="1" ht="15.75">
      <c r="A82" s="300" t="s">
        <v>145</v>
      </c>
      <c r="B82" s="301" t="s">
        <v>250</v>
      </c>
      <c r="C82" s="302" t="s">
        <v>223</v>
      </c>
      <c r="D82" s="303">
        <v>4.3</v>
      </c>
      <c r="E82" s="303">
        <v>3.45</v>
      </c>
      <c r="F82" s="303">
        <v>8.28</v>
      </c>
      <c r="G82" s="304">
        <v>8.54</v>
      </c>
      <c r="H82" s="305">
        <v>79.42</v>
      </c>
      <c r="I82" s="194"/>
      <c r="J82" s="194"/>
      <c r="K82" s="194"/>
      <c r="L82" s="194"/>
      <c r="M82" s="194"/>
      <c r="N82" s="247"/>
    </row>
    <row r="83" spans="1:14" s="9" customFormat="1" ht="37.5" customHeight="1">
      <c r="A83" s="345" t="s">
        <v>146</v>
      </c>
      <c r="B83" s="301" t="s">
        <v>147</v>
      </c>
      <c r="C83" s="302">
        <v>60</v>
      </c>
      <c r="D83" s="303">
        <v>8.49</v>
      </c>
      <c r="E83" s="303">
        <v>4.02</v>
      </c>
      <c r="F83" s="303">
        <v>6.25</v>
      </c>
      <c r="G83" s="304">
        <v>0.92</v>
      </c>
      <c r="H83" s="305">
        <v>99.77</v>
      </c>
      <c r="I83" s="191"/>
      <c r="J83" s="191"/>
      <c r="K83" s="191"/>
      <c r="L83" s="191"/>
      <c r="M83" s="191"/>
      <c r="N83" s="248"/>
    </row>
    <row r="84" spans="1:14" s="9" customFormat="1" ht="18" customHeight="1">
      <c r="A84" s="380">
        <v>30</v>
      </c>
      <c r="B84" s="301" t="s">
        <v>148</v>
      </c>
      <c r="C84" s="302">
        <v>25</v>
      </c>
      <c r="D84" s="303">
        <v>0.67</v>
      </c>
      <c r="E84" s="303">
        <v>3.96</v>
      </c>
      <c r="F84" s="303">
        <v>1.66</v>
      </c>
      <c r="G84" s="304">
        <v>0.08</v>
      </c>
      <c r="H84" s="305">
        <v>44.09</v>
      </c>
      <c r="I84" s="191"/>
      <c r="J84" s="191"/>
      <c r="K84" s="191"/>
      <c r="L84" s="191"/>
      <c r="M84" s="191"/>
      <c r="N84" s="248"/>
    </row>
    <row r="85" spans="1:14" s="9" customFormat="1" ht="15.75">
      <c r="A85" s="300" t="s">
        <v>149</v>
      </c>
      <c r="B85" s="310" t="s">
        <v>46</v>
      </c>
      <c r="C85" s="302">
        <v>80</v>
      </c>
      <c r="D85" s="303">
        <v>3.54</v>
      </c>
      <c r="E85" s="303">
        <v>1.87</v>
      </c>
      <c r="F85" s="303">
        <v>22.59</v>
      </c>
      <c r="G85" s="304">
        <v>0</v>
      </c>
      <c r="H85" s="305">
        <v>119.48</v>
      </c>
      <c r="I85" s="191"/>
      <c r="J85" s="191"/>
      <c r="K85" s="191"/>
      <c r="L85" s="191"/>
      <c r="M85" s="191"/>
      <c r="N85" s="248"/>
    </row>
    <row r="86" spans="1:14" s="15" customFormat="1" ht="15.75">
      <c r="A86" s="300" t="s">
        <v>135</v>
      </c>
      <c r="B86" s="301" t="s">
        <v>150</v>
      </c>
      <c r="C86" s="302">
        <v>150</v>
      </c>
      <c r="D86" s="303">
        <v>0.27</v>
      </c>
      <c r="E86" s="303">
        <v>0</v>
      </c>
      <c r="F86" s="303">
        <v>8.99</v>
      </c>
      <c r="G86" s="304">
        <v>0</v>
      </c>
      <c r="H86" s="305">
        <v>66.92</v>
      </c>
      <c r="I86" s="194"/>
      <c r="J86" s="194"/>
      <c r="K86" s="194"/>
      <c r="L86" s="194"/>
      <c r="M86" s="194"/>
      <c r="N86" s="247"/>
    </row>
    <row r="87" spans="1:14" s="15" customFormat="1" ht="15.75">
      <c r="A87" s="300" t="s">
        <v>14</v>
      </c>
      <c r="B87" s="310" t="s">
        <v>16</v>
      </c>
      <c r="C87" s="302">
        <v>40</v>
      </c>
      <c r="D87" s="303">
        <v>1.84</v>
      </c>
      <c r="E87" s="303">
        <v>0.48</v>
      </c>
      <c r="F87" s="303">
        <v>15.96</v>
      </c>
      <c r="G87" s="304">
        <v>0</v>
      </c>
      <c r="H87" s="305">
        <v>77.92</v>
      </c>
      <c r="I87" s="194"/>
      <c r="J87" s="194"/>
      <c r="K87" s="194"/>
      <c r="L87" s="194"/>
      <c r="M87" s="194"/>
      <c r="N87" s="247"/>
    </row>
    <row r="88" spans="1:14" s="15" customFormat="1" ht="15.75">
      <c r="A88" s="14"/>
      <c r="B88" s="8"/>
      <c r="C88" s="41"/>
      <c r="D88" s="39"/>
      <c r="E88" s="39"/>
      <c r="F88" s="39"/>
      <c r="G88" s="40"/>
      <c r="H88" s="105"/>
      <c r="I88" s="194"/>
      <c r="J88" s="194"/>
      <c r="K88" s="194"/>
      <c r="L88" s="194"/>
      <c r="M88" s="194"/>
      <c r="N88" s="247"/>
    </row>
    <row r="89" spans="1:14" s="136" customFormat="1" ht="19.5">
      <c r="A89" s="135"/>
      <c r="B89" s="123" t="s">
        <v>13</v>
      </c>
      <c r="C89" s="56">
        <f>C88+C87+C86+C85+C81+250+12+70+40</f>
        <v>672</v>
      </c>
      <c r="D89" s="56">
        <f>SUM(D81:D88)</f>
        <v>20.33</v>
      </c>
      <c r="E89" s="56">
        <f>SUM(E81:E88)</f>
        <v>23.840000000000003</v>
      </c>
      <c r="F89" s="56">
        <f>SUM(F81:F88)</f>
        <v>69.21000000000001</v>
      </c>
      <c r="G89" s="57">
        <f>SUM(G81:G88)</f>
        <v>14.04</v>
      </c>
      <c r="H89" s="108">
        <f>SUM(H81:H88)</f>
        <v>606.02</v>
      </c>
      <c r="I89" s="233"/>
      <c r="J89" s="233"/>
      <c r="K89" s="233"/>
      <c r="L89" s="233"/>
      <c r="M89" s="233"/>
      <c r="N89" s="266"/>
    </row>
    <row r="90" spans="1:14" s="73" customFormat="1" ht="15.75" customHeight="1">
      <c r="A90" s="402" t="s">
        <v>58</v>
      </c>
      <c r="B90" s="402"/>
      <c r="C90" s="402"/>
      <c r="D90" s="402"/>
      <c r="E90" s="402"/>
      <c r="F90" s="402"/>
      <c r="G90" s="402"/>
      <c r="H90" s="402"/>
      <c r="I90" s="194"/>
      <c r="J90" s="194"/>
      <c r="K90" s="194"/>
      <c r="L90" s="194"/>
      <c r="M90" s="194"/>
      <c r="N90" s="247"/>
    </row>
    <row r="91" spans="1:14" s="15" customFormat="1" ht="15.75">
      <c r="A91" s="326" t="s">
        <v>151</v>
      </c>
      <c r="B91" s="327" t="s">
        <v>242</v>
      </c>
      <c r="C91" s="328">
        <v>180</v>
      </c>
      <c r="D91" s="303">
        <v>28.2</v>
      </c>
      <c r="E91" s="303">
        <v>19.65</v>
      </c>
      <c r="F91" s="303">
        <v>54.57</v>
      </c>
      <c r="G91" s="304">
        <v>5.58</v>
      </c>
      <c r="H91" s="305">
        <v>553.8</v>
      </c>
      <c r="I91" s="247"/>
      <c r="J91" s="247"/>
      <c r="K91" s="247"/>
      <c r="L91" s="247"/>
      <c r="M91" s="194"/>
      <c r="N91" s="247"/>
    </row>
    <row r="92" spans="1:15" s="22" customFormat="1" ht="15.75">
      <c r="A92" s="331">
        <v>114</v>
      </c>
      <c r="B92" s="381" t="s">
        <v>152</v>
      </c>
      <c r="C92" s="321">
        <v>50</v>
      </c>
      <c r="D92" s="321">
        <v>3.96</v>
      </c>
      <c r="E92" s="321">
        <v>5.09</v>
      </c>
      <c r="F92" s="321">
        <v>25.77</v>
      </c>
      <c r="G92" s="322">
        <v>0.06</v>
      </c>
      <c r="H92" s="322">
        <v>162.2</v>
      </c>
      <c r="I92" s="247"/>
      <c r="J92" s="247"/>
      <c r="K92" s="247"/>
      <c r="L92" s="247"/>
      <c r="M92" s="247"/>
      <c r="N92" s="247"/>
      <c r="O92" s="249"/>
    </row>
    <row r="93" spans="1:14" s="193" customFormat="1" ht="19.5">
      <c r="A93" s="141"/>
      <c r="B93" s="142" t="s">
        <v>13</v>
      </c>
      <c r="C93" s="141">
        <v>270</v>
      </c>
      <c r="D93" s="141">
        <v>11.02</v>
      </c>
      <c r="E93" s="141">
        <v>11.1</v>
      </c>
      <c r="F93" s="141">
        <v>45.83</v>
      </c>
      <c r="G93" s="143">
        <f>G91+G125</f>
        <v>16.84</v>
      </c>
      <c r="H93" s="141">
        <v>80.08</v>
      </c>
      <c r="I93" s="234"/>
      <c r="J93" s="234"/>
      <c r="K93" s="234"/>
      <c r="L93" s="234"/>
      <c r="M93" s="234"/>
      <c r="N93" s="234"/>
    </row>
    <row r="94" s="412" customFormat="1" ht="15.75" customHeight="1">
      <c r="A94" s="412" t="s">
        <v>57</v>
      </c>
    </row>
    <row r="95" spans="1:14" s="15" customFormat="1" ht="15.75">
      <c r="A95" s="300" t="s">
        <v>153</v>
      </c>
      <c r="B95" s="301" t="s">
        <v>251</v>
      </c>
      <c r="C95" s="346">
        <v>75</v>
      </c>
      <c r="D95" s="348">
        <v>8.33</v>
      </c>
      <c r="E95" s="348">
        <v>9.1</v>
      </c>
      <c r="F95" s="348">
        <v>0.98</v>
      </c>
      <c r="G95" s="349">
        <v>1.2</v>
      </c>
      <c r="H95" s="350">
        <v>119.23</v>
      </c>
      <c r="I95" s="194"/>
      <c r="J95" s="194"/>
      <c r="K95" s="194"/>
      <c r="L95" s="194"/>
      <c r="M95" s="194"/>
      <c r="N95" s="247"/>
    </row>
    <row r="96" spans="1:14" s="15" customFormat="1" ht="15.75">
      <c r="A96" s="300" t="s">
        <v>154</v>
      </c>
      <c r="B96" s="301" t="s">
        <v>29</v>
      </c>
      <c r="C96" s="346">
        <v>120</v>
      </c>
      <c r="D96" s="348">
        <v>2.77</v>
      </c>
      <c r="E96" s="348">
        <v>3.2</v>
      </c>
      <c r="F96" s="348">
        <v>18.99</v>
      </c>
      <c r="G96" s="349">
        <v>22.43</v>
      </c>
      <c r="H96" s="350">
        <v>113.25</v>
      </c>
      <c r="I96" s="194"/>
      <c r="J96" s="194"/>
      <c r="K96" s="194"/>
      <c r="L96" s="194"/>
      <c r="M96" s="194"/>
      <c r="N96" s="247"/>
    </row>
    <row r="97" spans="1:14" s="15" customFormat="1" ht="15.75">
      <c r="A97" s="300" t="s">
        <v>14</v>
      </c>
      <c r="B97" s="301" t="s">
        <v>18</v>
      </c>
      <c r="C97" s="311">
        <v>20</v>
      </c>
      <c r="D97" s="303">
        <v>1.52</v>
      </c>
      <c r="E97" s="303">
        <v>0.16</v>
      </c>
      <c r="F97" s="303">
        <v>9.84</v>
      </c>
      <c r="G97" s="304">
        <v>0</v>
      </c>
      <c r="H97" s="305">
        <v>46.88</v>
      </c>
      <c r="I97" s="194"/>
      <c r="J97" s="194"/>
      <c r="K97" s="194"/>
      <c r="L97" s="194"/>
      <c r="M97" s="194"/>
      <c r="N97" s="247"/>
    </row>
    <row r="98" spans="1:14" s="15" customFormat="1" ht="15.75">
      <c r="A98" s="300" t="s">
        <v>30</v>
      </c>
      <c r="B98" s="310" t="s">
        <v>155</v>
      </c>
      <c r="C98" s="302">
        <v>150</v>
      </c>
      <c r="D98" s="303">
        <v>0.04</v>
      </c>
      <c r="E98" s="303">
        <v>0</v>
      </c>
      <c r="F98" s="303">
        <v>9.12</v>
      </c>
      <c r="G98" s="304">
        <v>0</v>
      </c>
      <c r="H98" s="305">
        <v>37.29</v>
      </c>
      <c r="I98" s="194"/>
      <c r="J98" s="194"/>
      <c r="K98" s="194"/>
      <c r="L98" s="194"/>
      <c r="M98" s="194"/>
      <c r="N98" s="247"/>
    </row>
    <row r="99" spans="1:14" s="58" customFormat="1" ht="19.5">
      <c r="A99" s="125"/>
      <c r="B99" s="123" t="s">
        <v>13</v>
      </c>
      <c r="C99" s="56" t="e">
        <f>#REF!+150+30+225</f>
        <v>#REF!</v>
      </c>
      <c r="D99" s="137">
        <f>SUM(D95:D98)</f>
        <v>12.659999999999998</v>
      </c>
      <c r="E99" s="137">
        <f>SUM(E95:E98)</f>
        <v>12.46</v>
      </c>
      <c r="F99" s="137">
        <f>SUM(F95:F98)</f>
        <v>38.93</v>
      </c>
      <c r="G99" s="138">
        <f>SUM(G95:G98)</f>
        <v>23.63</v>
      </c>
      <c r="H99" s="139">
        <f>SUM(H95:H98)</f>
        <v>316.65000000000003</v>
      </c>
      <c r="I99" s="225"/>
      <c r="J99" s="225"/>
      <c r="K99" s="225"/>
      <c r="L99" s="225"/>
      <c r="M99" s="225"/>
      <c r="N99" s="234"/>
    </row>
    <row r="100" spans="1:14" s="15" customFormat="1" ht="15.75">
      <c r="A100" s="11"/>
      <c r="B100" s="212" t="s">
        <v>19</v>
      </c>
      <c r="C100" s="213" t="e">
        <f>C99+C93+C89+C79+C76</f>
        <v>#REF!</v>
      </c>
      <c r="D100" s="214">
        <f>D99+D89+D79+D76+D93</f>
        <v>56.97999999999999</v>
      </c>
      <c r="E100" s="214">
        <f>E99+E89+E79+E76+E93</f>
        <v>57.260000000000005</v>
      </c>
      <c r="F100" s="214">
        <f>F99+F89+F79+F76+F93</f>
        <v>247.68</v>
      </c>
      <c r="G100" s="215">
        <f>G99+G89+G79+G76+G93</f>
        <v>58.900000000000006</v>
      </c>
      <c r="H100" s="216">
        <f>H99+H89+H79+H76+H93</f>
        <v>1516.98</v>
      </c>
      <c r="I100" s="194"/>
      <c r="J100" s="194"/>
      <c r="K100" s="194"/>
      <c r="L100" s="194"/>
      <c r="M100" s="194"/>
      <c r="N100" s="247"/>
    </row>
    <row r="101" spans="1:14" s="15" customFormat="1" ht="15.75">
      <c r="A101" s="11"/>
      <c r="B101" s="18" t="s">
        <v>20</v>
      </c>
      <c r="C101" s="42"/>
      <c r="D101" s="48">
        <v>73</v>
      </c>
      <c r="E101" s="48">
        <v>69</v>
      </c>
      <c r="F101" s="48">
        <v>275</v>
      </c>
      <c r="G101" s="102">
        <v>45</v>
      </c>
      <c r="H101" s="117">
        <v>1963</v>
      </c>
      <c r="I101" s="194"/>
      <c r="J101" s="194"/>
      <c r="K101" s="194"/>
      <c r="L101" s="194"/>
      <c r="M101" s="194"/>
      <c r="N101" s="247"/>
    </row>
    <row r="102" spans="1:14" s="15" customFormat="1" ht="31.5">
      <c r="A102" s="11"/>
      <c r="B102" s="18" t="s">
        <v>21</v>
      </c>
      <c r="C102" s="42"/>
      <c r="D102" s="48">
        <f>D100*100/D101</f>
        <v>78.05479452054793</v>
      </c>
      <c r="E102" s="48">
        <f>E100*100/E101</f>
        <v>82.98550724637683</v>
      </c>
      <c r="F102" s="48">
        <f>F100*100/F101</f>
        <v>90.06545454545454</v>
      </c>
      <c r="G102" s="102">
        <f>G100*100/G101</f>
        <v>130.8888888888889</v>
      </c>
      <c r="H102" s="117">
        <f>H100*100/H101</f>
        <v>77.27865511971473</v>
      </c>
      <c r="I102" s="194"/>
      <c r="J102" s="194"/>
      <c r="K102" s="194"/>
      <c r="L102" s="194"/>
      <c r="M102" s="194"/>
      <c r="N102" s="247"/>
    </row>
    <row r="103" spans="1:14" s="80" customFormat="1" ht="15" customHeight="1">
      <c r="A103" s="411" t="s">
        <v>106</v>
      </c>
      <c r="B103" s="411"/>
      <c r="C103" s="411"/>
      <c r="D103" s="411"/>
      <c r="E103" s="411"/>
      <c r="F103" s="411"/>
      <c r="G103" s="411"/>
      <c r="H103" s="411"/>
      <c r="I103" s="231"/>
      <c r="J103" s="231"/>
      <c r="K103" s="231"/>
      <c r="L103" s="231"/>
      <c r="M103" s="231"/>
      <c r="N103" s="264"/>
    </row>
    <row r="104" spans="1:14" s="15" customFormat="1" ht="15.75" customHeight="1">
      <c r="A104" s="394" t="s">
        <v>7</v>
      </c>
      <c r="B104" s="400" t="s">
        <v>8</v>
      </c>
      <c r="C104" s="400" t="s">
        <v>59</v>
      </c>
      <c r="D104" s="400" t="s">
        <v>9</v>
      </c>
      <c r="E104" s="400" t="s">
        <v>60</v>
      </c>
      <c r="F104" s="400" t="s">
        <v>11</v>
      </c>
      <c r="G104" s="406" t="s">
        <v>52</v>
      </c>
      <c r="H104" s="399" t="s">
        <v>12</v>
      </c>
      <c r="I104" s="194"/>
      <c r="J104" s="194"/>
      <c r="K104" s="194"/>
      <c r="L104" s="194"/>
      <c r="M104" s="194"/>
      <c r="N104" s="247"/>
    </row>
    <row r="105" spans="1:14" s="15" customFormat="1" ht="15.75">
      <c r="A105" s="395"/>
      <c r="B105" s="400"/>
      <c r="C105" s="400"/>
      <c r="D105" s="400"/>
      <c r="E105" s="400"/>
      <c r="F105" s="400"/>
      <c r="G105" s="407"/>
      <c r="H105" s="399"/>
      <c r="I105" s="194"/>
      <c r="J105" s="194"/>
      <c r="K105" s="194"/>
      <c r="L105" s="194"/>
      <c r="M105" s="194"/>
      <c r="N105" s="247"/>
    </row>
    <row r="106" spans="1:14" s="73" customFormat="1" ht="15.75">
      <c r="A106" s="392" t="s">
        <v>53</v>
      </c>
      <c r="B106" s="392"/>
      <c r="C106" s="392"/>
      <c r="D106" s="392"/>
      <c r="E106" s="392"/>
      <c r="F106" s="392"/>
      <c r="G106" s="392"/>
      <c r="H106" s="392"/>
      <c r="I106" s="194"/>
      <c r="J106" s="194"/>
      <c r="K106" s="194"/>
      <c r="L106" s="194"/>
      <c r="M106" s="194"/>
      <c r="N106" s="247"/>
    </row>
    <row r="107" spans="1:14" s="15" customFormat="1" ht="15.75">
      <c r="A107" s="300" t="s">
        <v>157</v>
      </c>
      <c r="B107" s="301" t="s">
        <v>252</v>
      </c>
      <c r="C107" s="303">
        <v>150</v>
      </c>
      <c r="D107" s="303">
        <v>4.5</v>
      </c>
      <c r="E107" s="303">
        <v>5.96</v>
      </c>
      <c r="F107" s="303">
        <v>21.93</v>
      </c>
      <c r="G107" s="304">
        <v>1.47</v>
      </c>
      <c r="H107" s="305">
        <v>157.35</v>
      </c>
      <c r="I107" s="194"/>
      <c r="J107" s="194"/>
      <c r="K107" s="194"/>
      <c r="L107" s="194"/>
      <c r="M107" s="194"/>
      <c r="N107" s="247"/>
    </row>
    <row r="108" spans="1:14" s="15" customFormat="1" ht="15.75">
      <c r="A108" s="14">
        <v>3</v>
      </c>
      <c r="B108" s="8" t="s">
        <v>158</v>
      </c>
      <c r="C108" s="51" t="s">
        <v>247</v>
      </c>
      <c r="D108" s="39">
        <v>10.22</v>
      </c>
      <c r="E108" s="39">
        <v>7.58</v>
      </c>
      <c r="F108" s="39">
        <v>50.74</v>
      </c>
      <c r="G108" s="40">
        <v>0.28</v>
      </c>
      <c r="H108" s="105">
        <v>312.06</v>
      </c>
      <c r="I108" s="194"/>
      <c r="J108" s="194"/>
      <c r="K108" s="194"/>
      <c r="L108" s="194"/>
      <c r="M108" s="194"/>
      <c r="N108" s="247"/>
    </row>
    <row r="109" spans="1:14" s="6" customFormat="1" ht="15.75">
      <c r="A109" s="320" t="s">
        <v>35</v>
      </c>
      <c r="B109" s="376" t="s">
        <v>0</v>
      </c>
      <c r="C109" s="341">
        <v>150</v>
      </c>
      <c r="D109" s="321">
        <v>2.21</v>
      </c>
      <c r="E109" s="321">
        <v>2.14</v>
      </c>
      <c r="F109" s="321">
        <v>13.41</v>
      </c>
      <c r="G109" s="322">
        <v>0.87</v>
      </c>
      <c r="H109" s="321">
        <v>82.76</v>
      </c>
      <c r="I109" s="224"/>
      <c r="J109" s="224"/>
      <c r="K109" s="224"/>
      <c r="L109" s="224"/>
      <c r="M109" s="224"/>
      <c r="N109" s="258"/>
    </row>
    <row r="110" spans="1:14" s="58" customFormat="1" ht="19.5">
      <c r="A110" s="125"/>
      <c r="B110" s="123" t="s">
        <v>13</v>
      </c>
      <c r="C110" s="56">
        <f>C109+C107+30+8+15</f>
        <v>353</v>
      </c>
      <c r="D110" s="56">
        <f>SUM(D107:D109)</f>
        <v>16.93</v>
      </c>
      <c r="E110" s="56">
        <f>SUM(E107:E109)</f>
        <v>15.68</v>
      </c>
      <c r="F110" s="56">
        <f>SUM(F107:F109)</f>
        <v>86.08</v>
      </c>
      <c r="G110" s="57">
        <f>SUM(G107:G109)</f>
        <v>2.62</v>
      </c>
      <c r="H110" s="108">
        <f>SUM(H107:H109)</f>
        <v>552.17</v>
      </c>
      <c r="I110" s="225"/>
      <c r="J110" s="225"/>
      <c r="K110" s="225"/>
      <c r="L110" s="225"/>
      <c r="M110" s="225"/>
      <c r="N110" s="234"/>
    </row>
    <row r="111" spans="1:14" s="73" customFormat="1" ht="15.75">
      <c r="A111" s="74" t="s">
        <v>54</v>
      </c>
      <c r="B111" s="75"/>
      <c r="C111" s="76"/>
      <c r="D111" s="77"/>
      <c r="E111" s="77"/>
      <c r="F111" s="77"/>
      <c r="G111" s="91"/>
      <c r="H111" s="107"/>
      <c r="I111" s="194"/>
      <c r="J111" s="194"/>
      <c r="K111" s="194"/>
      <c r="L111" s="194"/>
      <c r="M111" s="194"/>
      <c r="N111" s="247"/>
    </row>
    <row r="112" spans="1:14" s="6" customFormat="1" ht="15.75">
      <c r="A112" s="367" t="s">
        <v>14</v>
      </c>
      <c r="B112" s="344" t="s">
        <v>4</v>
      </c>
      <c r="C112" s="368">
        <v>100</v>
      </c>
      <c r="D112" s="369">
        <v>0.4</v>
      </c>
      <c r="E112" s="369">
        <v>0.1</v>
      </c>
      <c r="F112" s="369">
        <v>9.8</v>
      </c>
      <c r="G112" s="370">
        <v>2</v>
      </c>
      <c r="H112" s="371">
        <v>43</v>
      </c>
      <c r="I112" s="224"/>
      <c r="J112" s="224"/>
      <c r="K112" s="224"/>
      <c r="L112" s="224"/>
      <c r="M112" s="224"/>
      <c r="N112" s="258"/>
    </row>
    <row r="113" spans="1:14" s="58" customFormat="1" ht="19.5">
      <c r="A113" s="70"/>
      <c r="B113" s="44" t="s">
        <v>13</v>
      </c>
      <c r="C113" s="56">
        <v>190</v>
      </c>
      <c r="D113" s="56">
        <f>SUM(D112:D112)</f>
        <v>0.4</v>
      </c>
      <c r="E113" s="56">
        <f>SUM(E112:E112)</f>
        <v>0.1</v>
      </c>
      <c r="F113" s="56">
        <f>SUM(F112:F112)</f>
        <v>9.8</v>
      </c>
      <c r="G113" s="57">
        <f>SUM(G112:G112)</f>
        <v>2</v>
      </c>
      <c r="H113" s="108">
        <f>SUM(H112:H112)</f>
        <v>43</v>
      </c>
      <c r="I113" s="225"/>
      <c r="J113" s="225"/>
      <c r="K113" s="225"/>
      <c r="L113" s="225"/>
      <c r="M113" s="225"/>
      <c r="N113" s="234"/>
    </row>
    <row r="114" spans="1:14" s="73" customFormat="1" ht="15.75" customHeight="1">
      <c r="A114" s="392" t="s">
        <v>55</v>
      </c>
      <c r="B114" s="392"/>
      <c r="C114" s="392"/>
      <c r="D114" s="392"/>
      <c r="E114" s="392"/>
      <c r="F114" s="392"/>
      <c r="G114" s="392"/>
      <c r="H114" s="392"/>
      <c r="I114" s="194"/>
      <c r="J114" s="194"/>
      <c r="K114" s="194"/>
      <c r="L114" s="194"/>
      <c r="M114" s="194"/>
      <c r="N114" s="247"/>
    </row>
    <row r="115" spans="1:14" s="15" customFormat="1" ht="31.5">
      <c r="A115" s="300" t="s">
        <v>159</v>
      </c>
      <c r="B115" s="310" t="s">
        <v>253</v>
      </c>
      <c r="C115" s="311">
        <v>30</v>
      </c>
      <c r="D115" s="303">
        <v>2.93</v>
      </c>
      <c r="E115" s="303">
        <v>0.29</v>
      </c>
      <c r="F115" s="303">
        <v>8.59</v>
      </c>
      <c r="G115" s="304">
        <v>7.9</v>
      </c>
      <c r="H115" s="305">
        <v>49.92</v>
      </c>
      <c r="I115" s="194"/>
      <c r="J115" s="194"/>
      <c r="K115" s="194"/>
      <c r="L115" s="194"/>
      <c r="M115" s="194"/>
      <c r="N115" s="247"/>
    </row>
    <row r="116" spans="1:14" s="9" customFormat="1" ht="31.5">
      <c r="A116" s="345">
        <v>80</v>
      </c>
      <c r="B116" s="301" t="s">
        <v>160</v>
      </c>
      <c r="C116" s="302" t="s">
        <v>229</v>
      </c>
      <c r="D116" s="303">
        <v>5.05</v>
      </c>
      <c r="E116" s="303">
        <v>3.04</v>
      </c>
      <c r="F116" s="303">
        <v>14.7</v>
      </c>
      <c r="G116" s="304">
        <v>12.57</v>
      </c>
      <c r="H116" s="305">
        <v>104.37</v>
      </c>
      <c r="I116" s="191"/>
      <c r="J116" s="191"/>
      <c r="K116" s="191"/>
      <c r="L116" s="191"/>
      <c r="M116" s="191"/>
      <c r="N116" s="248"/>
    </row>
    <row r="117" spans="1:14" s="15" customFormat="1" ht="15.75">
      <c r="A117" s="300" t="s">
        <v>162</v>
      </c>
      <c r="B117" s="301" t="s">
        <v>161</v>
      </c>
      <c r="C117" s="302">
        <v>80</v>
      </c>
      <c r="D117" s="303">
        <v>21</v>
      </c>
      <c r="E117" s="303">
        <v>20.71</v>
      </c>
      <c r="F117" s="303">
        <v>0.49</v>
      </c>
      <c r="G117" s="304">
        <v>2.42</v>
      </c>
      <c r="H117" s="305">
        <v>184.72</v>
      </c>
      <c r="I117" s="194"/>
      <c r="J117" s="194"/>
      <c r="K117" s="194"/>
      <c r="L117" s="194"/>
      <c r="M117" s="194"/>
      <c r="N117" s="247"/>
    </row>
    <row r="118" spans="1:14" s="184" customFormat="1" ht="15.75">
      <c r="A118" s="382" t="s">
        <v>163</v>
      </c>
      <c r="B118" s="376" t="s">
        <v>50</v>
      </c>
      <c r="C118" s="321">
        <v>145</v>
      </c>
      <c r="D118" s="321">
        <v>4.11</v>
      </c>
      <c r="E118" s="321">
        <v>3.15</v>
      </c>
      <c r="F118" s="321">
        <v>16.55</v>
      </c>
      <c r="G118" s="322">
        <v>88.24</v>
      </c>
      <c r="H118" s="321">
        <v>109.35</v>
      </c>
      <c r="I118" s="235"/>
      <c r="J118" s="235"/>
      <c r="K118" s="235"/>
      <c r="L118" s="235"/>
      <c r="M118" s="235"/>
      <c r="N118" s="267"/>
    </row>
    <row r="119" spans="1:14" s="21" customFormat="1" ht="15.75">
      <c r="A119" s="383">
        <v>33</v>
      </c>
      <c r="B119" s="384" t="s">
        <v>15</v>
      </c>
      <c r="C119" s="341">
        <v>150</v>
      </c>
      <c r="D119" s="321">
        <v>0.14</v>
      </c>
      <c r="E119" s="321">
        <v>0.06</v>
      </c>
      <c r="F119" s="321">
        <v>13.68</v>
      </c>
      <c r="G119" s="322">
        <v>90</v>
      </c>
      <c r="H119" s="321">
        <v>53.7</v>
      </c>
      <c r="I119" s="236"/>
      <c r="J119" s="236"/>
      <c r="K119" s="236"/>
      <c r="L119" s="236"/>
      <c r="M119" s="236"/>
      <c r="N119" s="268"/>
    </row>
    <row r="120" spans="1:14" s="15" customFormat="1" ht="15.75">
      <c r="A120" s="300" t="s">
        <v>14</v>
      </c>
      <c r="B120" s="310" t="s">
        <v>16</v>
      </c>
      <c r="C120" s="302">
        <v>40</v>
      </c>
      <c r="D120" s="303">
        <v>1.84</v>
      </c>
      <c r="E120" s="303">
        <v>0.48</v>
      </c>
      <c r="F120" s="303">
        <v>15.96</v>
      </c>
      <c r="G120" s="304">
        <v>0</v>
      </c>
      <c r="H120" s="305">
        <v>77.92</v>
      </c>
      <c r="I120" s="194"/>
      <c r="J120" s="194"/>
      <c r="K120" s="194"/>
      <c r="L120" s="194"/>
      <c r="M120" s="194"/>
      <c r="N120" s="247"/>
    </row>
    <row r="121" spans="1:14" s="15" customFormat="1" ht="15.75">
      <c r="A121" s="14"/>
      <c r="B121" s="8"/>
      <c r="C121" s="41"/>
      <c r="D121" s="39"/>
      <c r="E121" s="39"/>
      <c r="F121" s="39"/>
      <c r="G121" s="40"/>
      <c r="H121" s="105"/>
      <c r="I121" s="194"/>
      <c r="J121" s="194"/>
      <c r="K121" s="194"/>
      <c r="L121" s="194"/>
      <c r="M121" s="194"/>
      <c r="N121" s="247"/>
    </row>
    <row r="122" spans="1:14" s="58" customFormat="1" ht="19.5">
      <c r="A122" s="125"/>
      <c r="B122" s="123" t="s">
        <v>13</v>
      </c>
      <c r="C122" s="56">
        <f>C121+C120+C119+C118+C115+250+16+72+40</f>
        <v>743</v>
      </c>
      <c r="D122" s="56">
        <f>SUM(D115:D121)</f>
        <v>35.07000000000001</v>
      </c>
      <c r="E122" s="56">
        <f>SUM(E115:E121)</f>
        <v>27.729999999999997</v>
      </c>
      <c r="F122" s="56">
        <f>SUM(F115:F121)</f>
        <v>69.97</v>
      </c>
      <c r="G122" s="57">
        <f>SUM(G115:G121)</f>
        <v>201.13</v>
      </c>
      <c r="H122" s="108">
        <f>SUM(H115:H121)</f>
        <v>579.98</v>
      </c>
      <c r="I122" s="225"/>
      <c r="J122" s="225"/>
      <c r="K122" s="225"/>
      <c r="L122" s="225"/>
      <c r="M122" s="225"/>
      <c r="N122" s="234"/>
    </row>
    <row r="123" spans="1:14" s="73" customFormat="1" ht="14.25" customHeight="1">
      <c r="A123" s="416" t="s">
        <v>56</v>
      </c>
      <c r="B123" s="416"/>
      <c r="C123" s="416"/>
      <c r="D123" s="416"/>
      <c r="E123" s="416"/>
      <c r="F123" s="416"/>
      <c r="G123" s="416"/>
      <c r="H123" s="416"/>
      <c r="I123" s="194"/>
      <c r="J123" s="194"/>
      <c r="K123" s="194"/>
      <c r="L123" s="194"/>
      <c r="M123" s="194"/>
      <c r="N123" s="247"/>
    </row>
    <row r="124" spans="1:14" s="15" customFormat="1" ht="15.75">
      <c r="A124" s="326" t="s">
        <v>164</v>
      </c>
      <c r="B124" s="327" t="s">
        <v>137</v>
      </c>
      <c r="C124" s="303">
        <v>180</v>
      </c>
      <c r="D124" s="303">
        <v>4.35</v>
      </c>
      <c r="E124" s="303">
        <v>4.8</v>
      </c>
      <c r="F124" s="303">
        <v>7.05</v>
      </c>
      <c r="G124" s="304">
        <v>1.95</v>
      </c>
      <c r="H124" s="305">
        <v>90</v>
      </c>
      <c r="I124" s="247"/>
      <c r="J124" s="247"/>
      <c r="K124" s="247"/>
      <c r="L124" s="247"/>
      <c r="M124" s="247"/>
      <c r="N124" s="247"/>
    </row>
    <row r="125" spans="1:15" s="294" customFormat="1" ht="31.5">
      <c r="A125" s="385">
        <v>10</v>
      </c>
      <c r="B125" s="381" t="s">
        <v>254</v>
      </c>
      <c r="C125" s="357">
        <v>50</v>
      </c>
      <c r="D125" s="357">
        <v>3.97</v>
      </c>
      <c r="E125" s="357">
        <v>6.06</v>
      </c>
      <c r="F125" s="357">
        <v>20.33</v>
      </c>
      <c r="G125" s="386">
        <v>11.26</v>
      </c>
      <c r="H125" s="386">
        <v>148.14</v>
      </c>
      <c r="I125" s="248"/>
      <c r="J125" s="248"/>
      <c r="K125" s="248"/>
      <c r="L125" s="248"/>
      <c r="M125" s="256"/>
      <c r="N125" s="248"/>
      <c r="O125" s="293"/>
    </row>
    <row r="126" spans="1:15" s="144" customFormat="1" ht="19.5">
      <c r="A126" s="141"/>
      <c r="B126" s="142" t="s">
        <v>13</v>
      </c>
      <c r="C126" s="141">
        <f aca="true" t="shared" si="3" ref="C126:H126">C124+C125</f>
        <v>230</v>
      </c>
      <c r="D126" s="141">
        <f t="shared" si="3"/>
        <v>8.32</v>
      </c>
      <c r="E126" s="141">
        <f t="shared" si="3"/>
        <v>10.86</v>
      </c>
      <c r="F126" s="141">
        <f t="shared" si="3"/>
        <v>27.38</v>
      </c>
      <c r="G126" s="141">
        <f t="shared" si="3"/>
        <v>13.209999999999999</v>
      </c>
      <c r="H126" s="141">
        <f t="shared" si="3"/>
        <v>238.14</v>
      </c>
      <c r="I126" s="234"/>
      <c r="J126" s="234"/>
      <c r="K126" s="234"/>
      <c r="L126" s="234"/>
      <c r="M126" s="234"/>
      <c r="N126" s="234"/>
      <c r="O126" s="250"/>
    </row>
    <row r="127" spans="1:14" s="73" customFormat="1" ht="14.25" customHeight="1">
      <c r="A127" s="417" t="s">
        <v>57</v>
      </c>
      <c r="B127" s="417"/>
      <c r="C127" s="417"/>
      <c r="D127" s="417"/>
      <c r="E127" s="417"/>
      <c r="F127" s="417"/>
      <c r="G127" s="417"/>
      <c r="H127" s="417"/>
      <c r="I127" s="194"/>
      <c r="J127" s="194"/>
      <c r="K127" s="194"/>
      <c r="L127" s="194"/>
      <c r="M127" s="194"/>
      <c r="N127" s="247"/>
    </row>
    <row r="128" spans="1:14" s="15" customFormat="1" ht="15.75">
      <c r="A128" s="300" t="s">
        <v>165</v>
      </c>
      <c r="B128" s="310" t="s">
        <v>26</v>
      </c>
      <c r="C128" s="302">
        <v>90</v>
      </c>
      <c r="D128" s="302">
        <v>7.74</v>
      </c>
      <c r="E128" s="302">
        <v>9.89</v>
      </c>
      <c r="F128" s="302">
        <v>2.76</v>
      </c>
      <c r="G128" s="342">
        <v>0.65</v>
      </c>
      <c r="H128" s="305">
        <v>126.31</v>
      </c>
      <c r="I128" s="194"/>
      <c r="J128" s="194"/>
      <c r="K128" s="194"/>
      <c r="L128" s="194"/>
      <c r="M128" s="194"/>
      <c r="N128" s="247"/>
    </row>
    <row r="129" spans="1:14" s="15" customFormat="1" ht="15.75">
      <c r="A129" s="300" t="s">
        <v>166</v>
      </c>
      <c r="B129" s="310" t="s">
        <v>27</v>
      </c>
      <c r="C129" s="302">
        <v>50</v>
      </c>
      <c r="D129" s="303">
        <v>0.95</v>
      </c>
      <c r="E129" s="303">
        <v>0</v>
      </c>
      <c r="F129" s="303">
        <v>3.85</v>
      </c>
      <c r="G129" s="304">
        <v>3.5</v>
      </c>
      <c r="H129" s="305">
        <v>59.25</v>
      </c>
      <c r="I129" s="194"/>
      <c r="J129" s="194"/>
      <c r="K129" s="194"/>
      <c r="L129" s="194"/>
      <c r="M129" s="194"/>
      <c r="N129" s="247"/>
    </row>
    <row r="130" spans="1:14" s="15" customFormat="1" ht="15.75">
      <c r="A130" s="345">
        <v>25</v>
      </c>
      <c r="B130" s="310" t="s">
        <v>120</v>
      </c>
      <c r="C130" s="311">
        <v>180</v>
      </c>
      <c r="D130" s="303">
        <v>0</v>
      </c>
      <c r="E130" s="303">
        <v>0</v>
      </c>
      <c r="F130" s="303">
        <v>9</v>
      </c>
      <c r="G130" s="304">
        <v>0</v>
      </c>
      <c r="H130" s="305">
        <v>35.97</v>
      </c>
      <c r="I130" s="194"/>
      <c r="J130" s="194"/>
      <c r="K130" s="194"/>
      <c r="L130" s="194"/>
      <c r="M130" s="194"/>
      <c r="N130" s="247"/>
    </row>
    <row r="131" spans="1:14" s="15" customFormat="1" ht="15.75">
      <c r="A131" s="300" t="s">
        <v>14</v>
      </c>
      <c r="B131" s="301" t="s">
        <v>18</v>
      </c>
      <c r="C131" s="311">
        <v>20</v>
      </c>
      <c r="D131" s="303">
        <v>1.52</v>
      </c>
      <c r="E131" s="303">
        <v>0.16</v>
      </c>
      <c r="F131" s="303">
        <v>9.84</v>
      </c>
      <c r="G131" s="304">
        <v>0</v>
      </c>
      <c r="H131" s="305">
        <v>46.88</v>
      </c>
      <c r="I131" s="194"/>
      <c r="J131" s="194"/>
      <c r="K131" s="194"/>
      <c r="L131" s="194"/>
      <c r="M131" s="194"/>
      <c r="N131" s="247"/>
    </row>
    <row r="132" spans="1:14" s="15" customFormat="1" ht="15.75">
      <c r="A132" s="345">
        <v>14</v>
      </c>
      <c r="B132" s="310" t="s">
        <v>119</v>
      </c>
      <c r="C132" s="311">
        <v>100</v>
      </c>
      <c r="D132" s="303">
        <v>4.37</v>
      </c>
      <c r="E132" s="303">
        <v>0.5</v>
      </c>
      <c r="F132" s="303">
        <v>60.43</v>
      </c>
      <c r="G132" s="304">
        <v>103</v>
      </c>
      <c r="H132" s="305">
        <v>274.04</v>
      </c>
      <c r="I132" s="194"/>
      <c r="J132" s="194"/>
      <c r="K132" s="194"/>
      <c r="L132" s="194"/>
      <c r="M132" s="194"/>
      <c r="N132" s="247"/>
    </row>
    <row r="133" spans="1:14" s="58" customFormat="1" ht="19.5">
      <c r="A133" s="125"/>
      <c r="B133" s="123" t="s">
        <v>13</v>
      </c>
      <c r="C133" s="56">
        <f>C128+C129+C130+C132</f>
        <v>420</v>
      </c>
      <c r="D133" s="56">
        <f>SUM(D128:D132)</f>
        <v>14.579999999999998</v>
      </c>
      <c r="E133" s="56">
        <f>SUM(E128:E132)</f>
        <v>10.55</v>
      </c>
      <c r="F133" s="56">
        <f>SUM(F128:F132)</f>
        <v>85.88</v>
      </c>
      <c r="G133" s="57">
        <f>SUM(G128:G132)</f>
        <v>107.15</v>
      </c>
      <c r="H133" s="108">
        <f>SUM(H128:H132)</f>
        <v>542.45</v>
      </c>
      <c r="I133" s="225"/>
      <c r="J133" s="225"/>
      <c r="K133" s="225"/>
      <c r="L133" s="225"/>
      <c r="M133" s="225"/>
      <c r="N133" s="234"/>
    </row>
    <row r="134" spans="1:14" s="129" customFormat="1" ht="19.5">
      <c r="A134" s="124"/>
      <c r="B134" s="125" t="s">
        <v>19</v>
      </c>
      <c r="C134" s="56">
        <f aca="true" t="shared" si="4" ref="C134:H134">C133+C126+C122+C113+C110</f>
        <v>1936</v>
      </c>
      <c r="D134" s="56">
        <f t="shared" si="4"/>
        <v>75.30000000000001</v>
      </c>
      <c r="E134" s="56">
        <f t="shared" si="4"/>
        <v>64.92</v>
      </c>
      <c r="F134" s="56">
        <f t="shared" si="4"/>
        <v>279.11</v>
      </c>
      <c r="G134" s="57">
        <f t="shared" si="4"/>
        <v>326.11</v>
      </c>
      <c r="H134" s="108">
        <f t="shared" si="4"/>
        <v>1955.7400000000002</v>
      </c>
      <c r="I134" s="230"/>
      <c r="J134" s="230"/>
      <c r="K134" s="230"/>
      <c r="L134" s="230"/>
      <c r="M134" s="230"/>
      <c r="N134" s="263"/>
    </row>
    <row r="135" spans="1:14" s="15" customFormat="1" ht="15.75">
      <c r="A135" s="11"/>
      <c r="B135" s="18" t="s">
        <v>20</v>
      </c>
      <c r="C135" s="11"/>
      <c r="D135" s="13">
        <v>73</v>
      </c>
      <c r="E135" s="13">
        <v>69</v>
      </c>
      <c r="F135" s="13">
        <v>275</v>
      </c>
      <c r="G135" s="16">
        <v>45</v>
      </c>
      <c r="H135" s="111">
        <v>1963</v>
      </c>
      <c r="I135" s="194"/>
      <c r="J135" s="194"/>
      <c r="K135" s="194"/>
      <c r="L135" s="194"/>
      <c r="M135" s="194"/>
      <c r="N135" s="247"/>
    </row>
    <row r="136" spans="1:14" s="15" customFormat="1" ht="31.5">
      <c r="A136" s="11"/>
      <c r="B136" s="18" t="s">
        <v>21</v>
      </c>
      <c r="C136" s="11"/>
      <c r="D136" s="13">
        <f>D134*100/D135</f>
        <v>103.15068493150686</v>
      </c>
      <c r="E136" s="13">
        <f>E134*100/E135</f>
        <v>94.08695652173913</v>
      </c>
      <c r="F136" s="13">
        <f>F134*100/F135</f>
        <v>101.49454545454546</v>
      </c>
      <c r="G136" s="16">
        <f>G134*100/G135</f>
        <v>724.6888888888889</v>
      </c>
      <c r="H136" s="111">
        <f>H134*100/H135</f>
        <v>99.63015792154866</v>
      </c>
      <c r="I136" s="194"/>
      <c r="J136" s="194"/>
      <c r="K136" s="194"/>
      <c r="L136" s="194"/>
      <c r="M136" s="194"/>
      <c r="N136" s="247"/>
    </row>
    <row r="137" spans="1:14" s="93" customFormat="1" ht="16.5" customHeight="1">
      <c r="A137" s="413" t="s">
        <v>107</v>
      </c>
      <c r="B137" s="413"/>
      <c r="C137" s="413"/>
      <c r="D137" s="413"/>
      <c r="E137" s="413"/>
      <c r="F137" s="413"/>
      <c r="G137" s="413"/>
      <c r="H137" s="413"/>
      <c r="I137" s="237"/>
      <c r="J137" s="237"/>
      <c r="K137" s="237"/>
      <c r="L137" s="237"/>
      <c r="M137" s="237"/>
      <c r="N137" s="269"/>
    </row>
    <row r="138" spans="1:14" s="15" customFormat="1" ht="12.75" customHeight="1">
      <c r="A138" s="394" t="s">
        <v>7</v>
      </c>
      <c r="B138" s="400" t="s">
        <v>8</v>
      </c>
      <c r="C138" s="400" t="s">
        <v>59</v>
      </c>
      <c r="D138" s="400" t="s">
        <v>9</v>
      </c>
      <c r="E138" s="400" t="s">
        <v>60</v>
      </c>
      <c r="F138" s="400" t="s">
        <v>11</v>
      </c>
      <c r="G138" s="406" t="s">
        <v>52</v>
      </c>
      <c r="H138" s="399" t="s">
        <v>12</v>
      </c>
      <c r="I138" s="194"/>
      <c r="J138" s="194"/>
      <c r="K138" s="194"/>
      <c r="L138" s="194"/>
      <c r="M138" s="194"/>
      <c r="N138" s="247"/>
    </row>
    <row r="139" spans="1:14" s="15" customFormat="1" ht="15.75" hidden="1">
      <c r="A139" s="395"/>
      <c r="B139" s="400"/>
      <c r="C139" s="400"/>
      <c r="D139" s="400"/>
      <c r="E139" s="400"/>
      <c r="F139" s="400"/>
      <c r="G139" s="407"/>
      <c r="H139" s="399"/>
      <c r="I139" s="194"/>
      <c r="J139" s="194"/>
      <c r="K139" s="194"/>
      <c r="L139" s="194"/>
      <c r="M139" s="194"/>
      <c r="N139" s="247"/>
    </row>
    <row r="140" spans="1:14" s="73" customFormat="1" ht="15.75">
      <c r="A140" s="392" t="s">
        <v>53</v>
      </c>
      <c r="B140" s="392"/>
      <c r="C140" s="392"/>
      <c r="D140" s="392"/>
      <c r="E140" s="392"/>
      <c r="F140" s="392"/>
      <c r="G140" s="392"/>
      <c r="H140" s="392"/>
      <c r="I140" s="194"/>
      <c r="J140" s="194"/>
      <c r="K140" s="194"/>
      <c r="L140" s="194"/>
      <c r="M140" s="194"/>
      <c r="N140" s="247"/>
    </row>
    <row r="141" spans="1:14" s="15" customFormat="1" ht="15.75">
      <c r="A141" s="300" t="s">
        <v>169</v>
      </c>
      <c r="B141" s="301" t="s">
        <v>168</v>
      </c>
      <c r="C141" s="302">
        <v>150</v>
      </c>
      <c r="D141" s="303">
        <v>4.92</v>
      </c>
      <c r="E141" s="303">
        <v>5.91</v>
      </c>
      <c r="F141" s="303">
        <v>18.74</v>
      </c>
      <c r="G141" s="304">
        <v>1.76</v>
      </c>
      <c r="H141" s="305">
        <v>146.92</v>
      </c>
      <c r="I141" s="194"/>
      <c r="J141" s="194"/>
      <c r="K141" s="194"/>
      <c r="L141" s="194"/>
      <c r="M141" s="194"/>
      <c r="N141" s="247"/>
    </row>
    <row r="142" spans="1:14" s="15" customFormat="1" ht="15.75">
      <c r="A142" s="300" t="s">
        <v>171</v>
      </c>
      <c r="B142" s="301" t="s">
        <v>170</v>
      </c>
      <c r="C142" s="387" t="s">
        <v>225</v>
      </c>
      <c r="D142" s="303">
        <v>5.37</v>
      </c>
      <c r="E142" s="303">
        <v>7.1</v>
      </c>
      <c r="F142" s="303">
        <v>35.35</v>
      </c>
      <c r="G142" s="304">
        <v>0</v>
      </c>
      <c r="H142" s="305">
        <v>219.02</v>
      </c>
      <c r="I142" s="194"/>
      <c r="J142" s="194"/>
      <c r="K142" s="194"/>
      <c r="L142" s="194"/>
      <c r="M142" s="194"/>
      <c r="N142" s="247"/>
    </row>
    <row r="143" spans="1:14" s="6" customFormat="1" ht="15.75">
      <c r="A143" s="320" t="s">
        <v>122</v>
      </c>
      <c r="B143" s="376" t="s">
        <v>31</v>
      </c>
      <c r="C143" s="341">
        <v>150</v>
      </c>
      <c r="D143" s="321">
        <v>2.19</v>
      </c>
      <c r="E143" s="321">
        <v>2.29</v>
      </c>
      <c r="F143" s="321">
        <v>12.23</v>
      </c>
      <c r="G143" s="322">
        <v>0.87</v>
      </c>
      <c r="H143" s="321">
        <v>79</v>
      </c>
      <c r="I143" s="224"/>
      <c r="J143" s="224"/>
      <c r="K143" s="224"/>
      <c r="L143" s="224"/>
      <c r="M143" s="224"/>
      <c r="N143" s="258"/>
    </row>
    <row r="144" spans="1:14" s="136" customFormat="1" ht="18" customHeight="1">
      <c r="A144" s="135"/>
      <c r="B144" s="123" t="s">
        <v>13</v>
      </c>
      <c r="C144" s="126">
        <v>438</v>
      </c>
      <c r="D144" s="126">
        <f>SUM(D141:D143)</f>
        <v>12.479999999999999</v>
      </c>
      <c r="E144" s="126">
        <f>SUM(E141:E143)</f>
        <v>15.3</v>
      </c>
      <c r="F144" s="126">
        <f>SUM(F141:F143)</f>
        <v>66.32000000000001</v>
      </c>
      <c r="G144" s="127">
        <f>SUM(G141:G143)</f>
        <v>2.63</v>
      </c>
      <c r="H144" s="128">
        <f>SUM(H141:H143)</f>
        <v>444.94</v>
      </c>
      <c r="I144" s="233"/>
      <c r="J144" s="233"/>
      <c r="K144" s="233"/>
      <c r="L144" s="233"/>
      <c r="M144" s="233"/>
      <c r="N144" s="266"/>
    </row>
    <row r="145" spans="1:14" s="73" customFormat="1" ht="15.75">
      <c r="A145" s="414" t="s">
        <v>54</v>
      </c>
      <c r="B145" s="415"/>
      <c r="C145" s="76"/>
      <c r="D145" s="77"/>
      <c r="E145" s="77"/>
      <c r="F145" s="77"/>
      <c r="G145" s="91"/>
      <c r="H145" s="107"/>
      <c r="I145" s="194"/>
      <c r="J145" s="194"/>
      <c r="K145" s="194"/>
      <c r="L145" s="194"/>
      <c r="M145" s="194"/>
      <c r="N145" s="247"/>
    </row>
    <row r="146" spans="1:14" s="15" customFormat="1" ht="15.75">
      <c r="A146" s="367" t="s">
        <v>14</v>
      </c>
      <c r="B146" s="344" t="s">
        <v>4</v>
      </c>
      <c r="C146" s="368">
        <v>100</v>
      </c>
      <c r="D146" s="369">
        <v>0.4</v>
      </c>
      <c r="E146" s="369">
        <v>0.1</v>
      </c>
      <c r="F146" s="369">
        <v>9.8</v>
      </c>
      <c r="G146" s="370">
        <v>2</v>
      </c>
      <c r="H146" s="371">
        <v>43</v>
      </c>
      <c r="I146" s="194"/>
      <c r="J146" s="194"/>
      <c r="K146" s="194"/>
      <c r="L146" s="194"/>
      <c r="M146" s="194"/>
      <c r="N146" s="247"/>
    </row>
    <row r="147" spans="1:14" s="147" customFormat="1" ht="19.5">
      <c r="A147" s="145"/>
      <c r="B147" s="146" t="s">
        <v>13</v>
      </c>
      <c r="C147" s="56">
        <v>190</v>
      </c>
      <c r="D147" s="56">
        <f>SUM(D146:D146)</f>
        <v>0.4</v>
      </c>
      <c r="E147" s="56">
        <f>SUM(E146:E146)</f>
        <v>0.1</v>
      </c>
      <c r="F147" s="56">
        <f>SUM(F146:F146)</f>
        <v>9.8</v>
      </c>
      <c r="G147" s="57">
        <f>SUM(G146:G146)</f>
        <v>2</v>
      </c>
      <c r="H147" s="108">
        <f>SUM(H146:H146)</f>
        <v>43</v>
      </c>
      <c r="I147" s="238"/>
      <c r="J147" s="238"/>
      <c r="K147" s="238"/>
      <c r="L147" s="238"/>
      <c r="M147" s="238"/>
      <c r="N147" s="270"/>
    </row>
    <row r="148" spans="1:14" s="73" customFormat="1" ht="15.75">
      <c r="A148" s="392" t="s">
        <v>55</v>
      </c>
      <c r="B148" s="392"/>
      <c r="C148" s="392"/>
      <c r="D148" s="392"/>
      <c r="E148" s="392"/>
      <c r="F148" s="392"/>
      <c r="G148" s="392"/>
      <c r="H148" s="392"/>
      <c r="I148" s="194"/>
      <c r="J148" s="194"/>
      <c r="K148" s="194"/>
      <c r="L148" s="194"/>
      <c r="M148" s="194"/>
      <c r="N148" s="247"/>
    </row>
    <row r="149" spans="1:14" s="15" customFormat="1" ht="33.75" customHeight="1">
      <c r="A149" s="345">
        <v>18</v>
      </c>
      <c r="B149" s="301" t="s">
        <v>129</v>
      </c>
      <c r="C149" s="302">
        <v>55</v>
      </c>
      <c r="D149" s="303">
        <v>1.71</v>
      </c>
      <c r="E149" s="303">
        <v>0.28</v>
      </c>
      <c r="F149" s="303">
        <v>10.07</v>
      </c>
      <c r="G149" s="304">
        <v>173.25</v>
      </c>
      <c r="H149" s="305">
        <v>50.22</v>
      </c>
      <c r="I149" s="194"/>
      <c r="J149" s="194"/>
      <c r="K149" s="194"/>
      <c r="L149" s="194"/>
      <c r="M149" s="194"/>
      <c r="N149" s="247"/>
    </row>
    <row r="150" spans="1:14" s="15" customFormat="1" ht="31.5">
      <c r="A150" s="300" t="s">
        <v>173</v>
      </c>
      <c r="B150" s="310" t="s">
        <v>174</v>
      </c>
      <c r="C150" s="302" t="s">
        <v>223</v>
      </c>
      <c r="D150" s="388">
        <v>4.76</v>
      </c>
      <c r="E150" s="388">
        <v>4.35</v>
      </c>
      <c r="F150" s="388">
        <v>7.81</v>
      </c>
      <c r="G150" s="389">
        <v>24.61</v>
      </c>
      <c r="H150" s="390">
        <v>89.05</v>
      </c>
      <c r="I150" s="247"/>
      <c r="J150" s="247"/>
      <c r="K150" s="247"/>
      <c r="L150" s="247"/>
      <c r="M150" s="247"/>
      <c r="N150" s="247"/>
    </row>
    <row r="151" spans="1:15" s="22" customFormat="1" ht="15.75">
      <c r="A151" s="331">
        <v>73</v>
      </c>
      <c r="B151" s="332" t="s">
        <v>39</v>
      </c>
      <c r="C151" s="321">
        <v>180</v>
      </c>
      <c r="D151" s="321">
        <v>25.72</v>
      </c>
      <c r="E151" s="321">
        <v>20.23</v>
      </c>
      <c r="F151" s="321">
        <v>27.25</v>
      </c>
      <c r="G151" s="322">
        <v>32.63</v>
      </c>
      <c r="H151" s="322">
        <v>384.97</v>
      </c>
      <c r="I151" s="247"/>
      <c r="J151" s="247"/>
      <c r="K151" s="247"/>
      <c r="L151" s="247"/>
      <c r="M151" s="247"/>
      <c r="N151" s="247"/>
      <c r="O151" s="249"/>
    </row>
    <row r="152" spans="1:15" s="22" customFormat="1" ht="15.75">
      <c r="A152" s="391" t="s">
        <v>175</v>
      </c>
      <c r="B152" s="332" t="s">
        <v>48</v>
      </c>
      <c r="C152" s="321">
        <v>140</v>
      </c>
      <c r="D152" s="321">
        <v>0.28</v>
      </c>
      <c r="E152" s="321">
        <v>1.16</v>
      </c>
      <c r="F152" s="321">
        <v>10.98</v>
      </c>
      <c r="G152" s="322">
        <v>0.69</v>
      </c>
      <c r="H152" s="322">
        <v>53.39</v>
      </c>
      <c r="I152" s="247"/>
      <c r="J152" s="247"/>
      <c r="K152" s="247"/>
      <c r="L152" s="247"/>
      <c r="M152" s="247"/>
      <c r="N152" s="247"/>
      <c r="O152" s="249"/>
    </row>
    <row r="153" spans="1:14" s="15" customFormat="1" ht="15.75">
      <c r="A153" s="300" t="s">
        <v>14</v>
      </c>
      <c r="B153" s="310" t="s">
        <v>16</v>
      </c>
      <c r="C153" s="302">
        <v>40</v>
      </c>
      <c r="D153" s="303">
        <v>1.84</v>
      </c>
      <c r="E153" s="303">
        <v>0.48</v>
      </c>
      <c r="F153" s="303">
        <v>15.96</v>
      </c>
      <c r="G153" s="304">
        <v>0</v>
      </c>
      <c r="H153" s="305">
        <v>77.92</v>
      </c>
      <c r="I153" s="194"/>
      <c r="J153" s="194"/>
      <c r="K153" s="194"/>
      <c r="L153" s="194"/>
      <c r="M153" s="194"/>
      <c r="N153" s="247"/>
    </row>
    <row r="154" spans="1:14" s="15" customFormat="1" ht="15.75">
      <c r="A154" s="14"/>
      <c r="B154" s="8"/>
      <c r="C154" s="41"/>
      <c r="D154" s="39"/>
      <c r="E154" s="39"/>
      <c r="F154" s="39"/>
      <c r="G154" s="40"/>
      <c r="H154" s="105"/>
      <c r="I154" s="194"/>
      <c r="J154" s="194"/>
      <c r="K154" s="194"/>
      <c r="L154" s="194"/>
      <c r="M154" s="194"/>
      <c r="N154" s="247"/>
    </row>
    <row r="155" spans="1:14" s="15" customFormat="1" ht="15.75">
      <c r="A155" s="14"/>
      <c r="B155" s="8"/>
      <c r="C155" s="39">
        <v>0</v>
      </c>
      <c r="D155" s="39">
        <v>0</v>
      </c>
      <c r="E155" s="39">
        <v>0</v>
      </c>
      <c r="F155" s="39">
        <v>0</v>
      </c>
      <c r="G155" s="40">
        <v>0</v>
      </c>
      <c r="H155" s="105">
        <v>0</v>
      </c>
      <c r="I155" s="194"/>
      <c r="J155" s="194"/>
      <c r="K155" s="194"/>
      <c r="L155" s="194"/>
      <c r="M155" s="194"/>
      <c r="N155" s="247"/>
    </row>
    <row r="156" spans="1:14" s="58" customFormat="1" ht="19.5">
      <c r="A156" s="125"/>
      <c r="B156" s="44" t="s">
        <v>13</v>
      </c>
      <c r="C156" s="148">
        <f>C155+C154+C153+C152+C151+C149+250+12</f>
        <v>677</v>
      </c>
      <c r="D156" s="148">
        <f>SUM(D149:D155)</f>
        <v>34.31</v>
      </c>
      <c r="E156" s="148">
        <f>SUM(E149:E155)</f>
        <v>26.5</v>
      </c>
      <c r="F156" s="148">
        <f>SUM(F149:F155)</f>
        <v>72.07</v>
      </c>
      <c r="G156" s="149">
        <f>SUM(G149:G155)</f>
        <v>231.18</v>
      </c>
      <c r="H156" s="150">
        <f>SUM(H149:H155)</f>
        <v>655.55</v>
      </c>
      <c r="I156" s="225"/>
      <c r="J156" s="225"/>
      <c r="K156" s="225"/>
      <c r="L156" s="225"/>
      <c r="M156" s="225"/>
      <c r="N156" s="234"/>
    </row>
    <row r="157" spans="1:14" s="73" customFormat="1" ht="18" customHeight="1">
      <c r="A157" s="416" t="s">
        <v>56</v>
      </c>
      <c r="B157" s="416"/>
      <c r="C157" s="416"/>
      <c r="D157" s="416"/>
      <c r="E157" s="416"/>
      <c r="F157" s="416"/>
      <c r="G157" s="416"/>
      <c r="H157" s="416"/>
      <c r="I157" s="194"/>
      <c r="J157" s="194"/>
      <c r="K157" s="194"/>
      <c r="L157" s="194"/>
      <c r="M157" s="194"/>
      <c r="N157" s="247"/>
    </row>
    <row r="158" spans="1:14" s="15" customFormat="1" ht="15.75">
      <c r="A158" s="326" t="s">
        <v>151</v>
      </c>
      <c r="B158" s="327" t="s">
        <v>242</v>
      </c>
      <c r="C158" s="328">
        <v>180</v>
      </c>
      <c r="D158" s="303">
        <v>28.2</v>
      </c>
      <c r="E158" s="303">
        <v>19.65</v>
      </c>
      <c r="F158" s="303">
        <v>54.57</v>
      </c>
      <c r="G158" s="304">
        <v>5.58</v>
      </c>
      <c r="H158" s="305">
        <v>553.8</v>
      </c>
      <c r="I158" s="194"/>
      <c r="J158" s="194"/>
      <c r="K158" s="194"/>
      <c r="L158" s="194"/>
      <c r="M158" s="194"/>
      <c r="N158" s="247"/>
    </row>
    <row r="159" spans="1:14" s="15" customFormat="1" ht="15.75">
      <c r="A159" s="19" t="s">
        <v>14</v>
      </c>
      <c r="B159" s="62" t="s">
        <v>176</v>
      </c>
      <c r="C159" s="71">
        <v>35</v>
      </c>
      <c r="D159" s="69"/>
      <c r="E159" s="69"/>
      <c r="F159" s="69"/>
      <c r="G159" s="100"/>
      <c r="H159" s="245"/>
      <c r="I159" s="247"/>
      <c r="J159" s="247"/>
      <c r="K159" s="247"/>
      <c r="L159" s="247"/>
      <c r="M159" s="247"/>
      <c r="N159" s="247"/>
    </row>
    <row r="160" spans="1:15" s="153" customFormat="1" ht="19.5">
      <c r="A160" s="151"/>
      <c r="B160" s="152" t="s">
        <v>13</v>
      </c>
      <c r="C160" s="148">
        <f aca="true" t="shared" si="5" ref="C160:H160">C159+C158</f>
        <v>215</v>
      </c>
      <c r="D160" s="148">
        <f t="shared" si="5"/>
        <v>28.2</v>
      </c>
      <c r="E160" s="148">
        <f t="shared" si="5"/>
        <v>19.65</v>
      </c>
      <c r="F160" s="148">
        <f t="shared" si="5"/>
        <v>54.57</v>
      </c>
      <c r="G160" s="149">
        <f t="shared" si="5"/>
        <v>5.58</v>
      </c>
      <c r="H160" s="251">
        <f t="shared" si="5"/>
        <v>553.8</v>
      </c>
      <c r="I160" s="234"/>
      <c r="J160" s="234"/>
      <c r="K160" s="234"/>
      <c r="L160" s="234"/>
      <c r="M160" s="234"/>
      <c r="N160" s="234"/>
      <c r="O160" s="252"/>
    </row>
    <row r="161" s="412" customFormat="1" ht="15" customHeight="1">
      <c r="A161" s="412" t="s">
        <v>57</v>
      </c>
    </row>
    <row r="162" spans="1:14" s="15" customFormat="1" ht="31.5">
      <c r="A162" s="300" t="s">
        <v>177</v>
      </c>
      <c r="B162" s="301" t="s">
        <v>178</v>
      </c>
      <c r="C162" s="303" t="s">
        <v>255</v>
      </c>
      <c r="D162" s="348">
        <v>23.21</v>
      </c>
      <c r="E162" s="348">
        <v>10.07</v>
      </c>
      <c r="F162" s="348">
        <v>47.46</v>
      </c>
      <c r="G162" s="349">
        <v>0.57</v>
      </c>
      <c r="H162" s="350">
        <v>368.21</v>
      </c>
      <c r="I162" s="194"/>
      <c r="J162" s="194"/>
      <c r="K162" s="194"/>
      <c r="L162" s="194"/>
      <c r="M162" s="194"/>
      <c r="N162" s="247"/>
    </row>
    <row r="163" spans="1:14" s="15" customFormat="1" ht="15.75">
      <c r="A163" s="300" t="s">
        <v>30</v>
      </c>
      <c r="B163" s="310" t="s">
        <v>155</v>
      </c>
      <c r="C163" s="302">
        <v>150</v>
      </c>
      <c r="D163" s="303">
        <v>0.04</v>
      </c>
      <c r="E163" s="303">
        <v>0</v>
      </c>
      <c r="F163" s="303">
        <v>9.12</v>
      </c>
      <c r="G163" s="304">
        <v>0</v>
      </c>
      <c r="H163" s="305">
        <v>37.29</v>
      </c>
      <c r="I163" s="194"/>
      <c r="J163" s="194"/>
      <c r="K163" s="194"/>
      <c r="L163" s="194"/>
      <c r="M163" s="194"/>
      <c r="N163" s="247"/>
    </row>
    <row r="164" spans="1:14" s="6" customFormat="1" ht="15.75">
      <c r="A164" s="320" t="s">
        <v>179</v>
      </c>
      <c r="B164" s="376" t="s">
        <v>38</v>
      </c>
      <c r="C164" s="341">
        <v>40</v>
      </c>
      <c r="D164" s="321">
        <v>5</v>
      </c>
      <c r="E164" s="321">
        <v>4.6</v>
      </c>
      <c r="F164" s="321">
        <v>0.28</v>
      </c>
      <c r="G164" s="322">
        <v>0</v>
      </c>
      <c r="H164" s="321">
        <v>61.2</v>
      </c>
      <c r="I164" s="224"/>
      <c r="J164" s="224"/>
      <c r="K164" s="224"/>
      <c r="L164" s="224"/>
      <c r="M164" s="224"/>
      <c r="N164" s="258"/>
    </row>
    <row r="165" spans="1:14" s="15" customFormat="1" ht="15.75">
      <c r="A165" s="300" t="s">
        <v>14</v>
      </c>
      <c r="B165" s="301" t="s">
        <v>18</v>
      </c>
      <c r="C165" s="311">
        <v>20</v>
      </c>
      <c r="D165" s="303">
        <v>1.52</v>
      </c>
      <c r="E165" s="303">
        <v>0.16</v>
      </c>
      <c r="F165" s="303">
        <v>9.84</v>
      </c>
      <c r="G165" s="304">
        <v>0</v>
      </c>
      <c r="H165" s="305">
        <v>46.88</v>
      </c>
      <c r="I165" s="194"/>
      <c r="J165" s="194"/>
      <c r="K165" s="194"/>
      <c r="L165" s="194"/>
      <c r="M165" s="194"/>
      <c r="N165" s="247"/>
    </row>
    <row r="166" spans="1:14" s="15" customFormat="1" ht="15.75">
      <c r="A166" s="345">
        <v>14</v>
      </c>
      <c r="B166" s="310" t="s">
        <v>119</v>
      </c>
      <c r="C166" s="311">
        <v>100</v>
      </c>
      <c r="D166" s="303">
        <v>4.37</v>
      </c>
      <c r="E166" s="303">
        <v>0.5</v>
      </c>
      <c r="F166" s="303">
        <v>60.43</v>
      </c>
      <c r="G166" s="304">
        <v>103</v>
      </c>
      <c r="H166" s="305">
        <v>274.04</v>
      </c>
      <c r="I166" s="194"/>
      <c r="J166" s="194"/>
      <c r="K166" s="194"/>
      <c r="L166" s="194"/>
      <c r="M166" s="194"/>
      <c r="N166" s="247"/>
    </row>
    <row r="167" spans="1:14" s="58" customFormat="1" ht="19.5">
      <c r="A167" s="125"/>
      <c r="B167" s="123" t="s">
        <v>13</v>
      </c>
      <c r="C167" s="56">
        <f>C164+C166+225+130</f>
        <v>495</v>
      </c>
      <c r="D167" s="126">
        <f>SUM(D162:D166)</f>
        <v>34.14</v>
      </c>
      <c r="E167" s="126">
        <f>SUM(E162:E166)</f>
        <v>15.33</v>
      </c>
      <c r="F167" s="126">
        <f>SUM(F162:F166)</f>
        <v>127.13</v>
      </c>
      <c r="G167" s="127">
        <f>SUM(G162:G166)</f>
        <v>103.57</v>
      </c>
      <c r="H167" s="128">
        <f>SUM(H162:H166)</f>
        <v>787.6200000000001</v>
      </c>
      <c r="I167" s="225"/>
      <c r="J167" s="225"/>
      <c r="K167" s="225"/>
      <c r="L167" s="225"/>
      <c r="M167" s="225"/>
      <c r="N167" s="234"/>
    </row>
    <row r="168" spans="1:14" s="58" customFormat="1" ht="19.5">
      <c r="A168" s="125"/>
      <c r="B168" s="125" t="s">
        <v>19</v>
      </c>
      <c r="C168" s="56">
        <f aca="true" t="shared" si="6" ref="C168:H168">C167+C160+C156+C147+C144</f>
        <v>2015</v>
      </c>
      <c r="D168" s="56">
        <f t="shared" si="6"/>
        <v>109.53000000000002</v>
      </c>
      <c r="E168" s="56">
        <f t="shared" si="6"/>
        <v>76.88</v>
      </c>
      <c r="F168" s="56">
        <f t="shared" si="6"/>
        <v>329.89</v>
      </c>
      <c r="G168" s="57">
        <f t="shared" si="6"/>
        <v>344.96</v>
      </c>
      <c r="H168" s="108">
        <f t="shared" si="6"/>
        <v>2484.91</v>
      </c>
      <c r="I168" s="225"/>
      <c r="J168" s="225"/>
      <c r="K168" s="225"/>
      <c r="L168" s="225"/>
      <c r="M168" s="225"/>
      <c r="N168" s="234"/>
    </row>
    <row r="169" spans="1:14" s="15" customFormat="1" ht="15.75">
      <c r="A169" s="11"/>
      <c r="B169" s="18" t="s">
        <v>20</v>
      </c>
      <c r="C169" s="11"/>
      <c r="D169" s="13">
        <v>73</v>
      </c>
      <c r="E169" s="13">
        <v>69</v>
      </c>
      <c r="F169" s="13">
        <v>275</v>
      </c>
      <c r="G169" s="16">
        <v>45</v>
      </c>
      <c r="H169" s="111">
        <v>1963</v>
      </c>
      <c r="I169" s="194"/>
      <c r="J169" s="194"/>
      <c r="K169" s="194"/>
      <c r="L169" s="194"/>
      <c r="M169" s="194"/>
      <c r="N169" s="247"/>
    </row>
    <row r="170" spans="1:14" s="15" customFormat="1" ht="31.5">
      <c r="A170" s="11"/>
      <c r="B170" s="18" t="s">
        <v>21</v>
      </c>
      <c r="C170" s="11"/>
      <c r="D170" s="13">
        <f>D168*100/D169</f>
        <v>150.041095890411</v>
      </c>
      <c r="E170" s="13">
        <f>E168*100/E169</f>
        <v>111.42028985507247</v>
      </c>
      <c r="F170" s="13">
        <f>F168*100/F169</f>
        <v>119.96</v>
      </c>
      <c r="G170" s="16">
        <f>G168*100/G169</f>
        <v>766.5777777777778</v>
      </c>
      <c r="H170" s="111">
        <f>H168*100/H169</f>
        <v>126.587366276108</v>
      </c>
      <c r="I170" s="194"/>
      <c r="J170" s="194"/>
      <c r="K170" s="194"/>
      <c r="L170" s="194"/>
      <c r="M170" s="194"/>
      <c r="N170" s="247"/>
    </row>
    <row r="171" spans="1:14" s="15" customFormat="1" ht="15" customHeight="1">
      <c r="A171" s="23"/>
      <c r="B171" s="24"/>
      <c r="C171" s="23"/>
      <c r="D171" s="25"/>
      <c r="E171" s="25"/>
      <c r="F171" s="25"/>
      <c r="G171" s="25"/>
      <c r="H171" s="115"/>
      <c r="I171" s="194"/>
      <c r="J171" s="194"/>
      <c r="K171" s="194"/>
      <c r="L171" s="194"/>
      <c r="M171" s="194"/>
      <c r="N171" s="247"/>
    </row>
    <row r="172" spans="1:14" s="80" customFormat="1" ht="15" customHeight="1">
      <c r="A172" s="411" t="s">
        <v>112</v>
      </c>
      <c r="B172" s="411"/>
      <c r="C172" s="411"/>
      <c r="D172" s="411"/>
      <c r="E172" s="411"/>
      <c r="F172" s="411"/>
      <c r="G172" s="411"/>
      <c r="H172" s="411"/>
      <c r="I172" s="231"/>
      <c r="J172" s="231"/>
      <c r="K172" s="231"/>
      <c r="L172" s="231"/>
      <c r="M172" s="231"/>
      <c r="N172" s="264"/>
    </row>
    <row r="173" spans="1:14" s="15" customFormat="1" ht="15.75" customHeight="1">
      <c r="A173" s="394" t="s">
        <v>220</v>
      </c>
      <c r="B173" s="400" t="s">
        <v>8</v>
      </c>
      <c r="C173" s="400" t="s">
        <v>59</v>
      </c>
      <c r="D173" s="400" t="s">
        <v>9</v>
      </c>
      <c r="E173" s="400" t="s">
        <v>22</v>
      </c>
      <c r="F173" s="400" t="s">
        <v>11</v>
      </c>
      <c r="G173" s="406" t="s">
        <v>52</v>
      </c>
      <c r="H173" s="399" t="s">
        <v>12</v>
      </c>
      <c r="I173" s="194"/>
      <c r="J173" s="194"/>
      <c r="K173" s="194"/>
      <c r="L173" s="194"/>
      <c r="M173" s="194"/>
      <c r="N173" s="247"/>
    </row>
    <row r="174" spans="1:14" s="15" customFormat="1" ht="15.75">
      <c r="A174" s="395"/>
      <c r="B174" s="400"/>
      <c r="C174" s="400"/>
      <c r="D174" s="400"/>
      <c r="E174" s="400"/>
      <c r="F174" s="400"/>
      <c r="G174" s="407"/>
      <c r="H174" s="399"/>
      <c r="I174" s="194"/>
      <c r="J174" s="194"/>
      <c r="K174" s="194"/>
      <c r="L174" s="194"/>
      <c r="M174" s="194"/>
      <c r="N174" s="247"/>
    </row>
    <row r="175" spans="1:14" s="73" customFormat="1" ht="15.75" customHeight="1">
      <c r="A175" s="392" t="s">
        <v>53</v>
      </c>
      <c r="B175" s="392"/>
      <c r="C175" s="392"/>
      <c r="D175" s="392"/>
      <c r="E175" s="392"/>
      <c r="F175" s="392"/>
      <c r="G175" s="392"/>
      <c r="H175" s="392"/>
      <c r="I175" s="194"/>
      <c r="J175" s="194"/>
      <c r="K175" s="194"/>
      <c r="L175" s="194"/>
      <c r="M175" s="194"/>
      <c r="N175" s="247"/>
    </row>
    <row r="176" spans="1:14" s="308" customFormat="1" ht="15.75">
      <c r="A176" s="300" t="s">
        <v>181</v>
      </c>
      <c r="B176" s="301" t="s">
        <v>180</v>
      </c>
      <c r="C176" s="302">
        <v>150</v>
      </c>
      <c r="D176" s="303">
        <v>6.02</v>
      </c>
      <c r="E176" s="303">
        <v>5.24</v>
      </c>
      <c r="F176" s="303">
        <v>21.24</v>
      </c>
      <c r="G176" s="304">
        <v>1.47</v>
      </c>
      <c r="H176" s="305">
        <v>152.12</v>
      </c>
      <c r="I176" s="306"/>
      <c r="J176" s="306"/>
      <c r="K176" s="306"/>
      <c r="L176" s="306"/>
      <c r="M176" s="306"/>
      <c r="N176" s="307"/>
    </row>
    <row r="177" spans="1:14" s="308" customFormat="1" ht="15.75">
      <c r="A177" s="300" t="s">
        <v>221</v>
      </c>
      <c r="B177" s="301" t="s">
        <v>158</v>
      </c>
      <c r="C177" s="302" t="s">
        <v>222</v>
      </c>
      <c r="D177" s="303">
        <v>7.16</v>
      </c>
      <c r="E177" s="303">
        <v>6.78</v>
      </c>
      <c r="F177" s="303">
        <v>35.54</v>
      </c>
      <c r="G177" s="304">
        <v>0.2</v>
      </c>
      <c r="H177" s="305">
        <v>226.93</v>
      </c>
      <c r="I177" s="306"/>
      <c r="J177" s="306"/>
      <c r="K177" s="306"/>
      <c r="L177" s="306"/>
      <c r="M177" s="306"/>
      <c r="N177" s="307"/>
    </row>
    <row r="178" spans="1:14" s="308" customFormat="1" ht="15.75">
      <c r="A178" s="309">
        <v>36</v>
      </c>
      <c r="B178" s="310" t="s">
        <v>0</v>
      </c>
      <c r="C178" s="311">
        <v>150</v>
      </c>
      <c r="D178" s="303">
        <v>2.21</v>
      </c>
      <c r="E178" s="303">
        <v>2.14</v>
      </c>
      <c r="F178" s="303">
        <v>13.41</v>
      </c>
      <c r="G178" s="304">
        <v>0.87</v>
      </c>
      <c r="H178" s="305">
        <v>82.76</v>
      </c>
      <c r="I178" s="306"/>
      <c r="J178" s="306"/>
      <c r="K178" s="306"/>
      <c r="L178" s="306"/>
      <c r="M178" s="306"/>
      <c r="N178" s="307"/>
    </row>
    <row r="179" spans="1:14" s="319" customFormat="1" ht="19.5">
      <c r="A179" s="312"/>
      <c r="B179" s="313" t="s">
        <v>13</v>
      </c>
      <c r="C179" s="314">
        <v>438</v>
      </c>
      <c r="D179" s="314">
        <f>SUM(D176:D178)</f>
        <v>15.39</v>
      </c>
      <c r="E179" s="314">
        <f>SUM(E176:E178)</f>
        <v>14.16</v>
      </c>
      <c r="F179" s="314">
        <f>SUM(F176:F178)</f>
        <v>70.19</v>
      </c>
      <c r="G179" s="315">
        <f>SUM(G176:G178)</f>
        <v>2.54</v>
      </c>
      <c r="H179" s="316">
        <f>SUM(H176:H178)</f>
        <v>461.81</v>
      </c>
      <c r="I179" s="317"/>
      <c r="J179" s="317"/>
      <c r="K179" s="317"/>
      <c r="L179" s="317"/>
      <c r="M179" s="317"/>
      <c r="N179" s="318"/>
    </row>
    <row r="180" spans="1:14" s="73" customFormat="1" ht="15.75">
      <c r="A180" s="74" t="s">
        <v>54</v>
      </c>
      <c r="B180" s="75"/>
      <c r="C180" s="78"/>
      <c r="D180" s="79"/>
      <c r="E180" s="79"/>
      <c r="F180" s="79"/>
      <c r="G180" s="101"/>
      <c r="H180" s="116"/>
      <c r="I180" s="194"/>
      <c r="J180" s="194"/>
      <c r="K180" s="194"/>
      <c r="L180" s="194"/>
      <c r="M180" s="194"/>
      <c r="N180" s="247"/>
    </row>
    <row r="181" spans="1:14" s="6" customFormat="1" ht="15.75">
      <c r="A181" s="367" t="s">
        <v>14</v>
      </c>
      <c r="B181" s="344" t="s">
        <v>4</v>
      </c>
      <c r="C181" s="368">
        <v>100</v>
      </c>
      <c r="D181" s="369">
        <v>0.4</v>
      </c>
      <c r="E181" s="369">
        <v>0.1</v>
      </c>
      <c r="F181" s="369">
        <v>9.8</v>
      </c>
      <c r="G181" s="370">
        <v>2</v>
      </c>
      <c r="H181" s="371">
        <v>43</v>
      </c>
      <c r="I181" s="224"/>
      <c r="J181" s="224"/>
      <c r="K181" s="224"/>
      <c r="L181" s="224"/>
      <c r="M181" s="224"/>
      <c r="N181" s="258"/>
    </row>
    <row r="182" spans="1:14" s="58" customFormat="1" ht="19.5">
      <c r="A182" s="70"/>
      <c r="B182" s="44" t="s">
        <v>13</v>
      </c>
      <c r="C182" s="277">
        <v>190</v>
      </c>
      <c r="D182" s="56">
        <f>SUM(D181:D181)</f>
        <v>0.4</v>
      </c>
      <c r="E182" s="56">
        <f>SUM(E181:E181)</f>
        <v>0.1</v>
      </c>
      <c r="F182" s="56">
        <f>SUM(F181:F181)</f>
        <v>9.8</v>
      </c>
      <c r="G182" s="57">
        <f>SUM(G181:G181)</f>
        <v>2</v>
      </c>
      <c r="H182" s="108">
        <f>SUM(H181:H181)</f>
        <v>43</v>
      </c>
      <c r="I182" s="225"/>
      <c r="J182" s="225"/>
      <c r="K182" s="225"/>
      <c r="L182" s="225"/>
      <c r="M182" s="225"/>
      <c r="N182" s="234"/>
    </row>
    <row r="183" spans="1:14" s="73" customFormat="1" ht="15.75">
      <c r="A183" s="392" t="s">
        <v>55</v>
      </c>
      <c r="B183" s="392"/>
      <c r="C183" s="392"/>
      <c r="D183" s="392"/>
      <c r="E183" s="392"/>
      <c r="F183" s="392"/>
      <c r="G183" s="392"/>
      <c r="H183" s="392"/>
      <c r="I183" s="194"/>
      <c r="J183" s="194"/>
      <c r="K183" s="194"/>
      <c r="L183" s="194"/>
      <c r="M183" s="194"/>
      <c r="N183" s="247"/>
    </row>
    <row r="184" spans="1:14" s="15" customFormat="1" ht="33.75" customHeight="1">
      <c r="A184" s="300" t="s">
        <v>172</v>
      </c>
      <c r="B184" s="301" t="s">
        <v>129</v>
      </c>
      <c r="C184" s="302">
        <v>55</v>
      </c>
      <c r="D184" s="303">
        <v>1.71</v>
      </c>
      <c r="E184" s="303">
        <v>0.28</v>
      </c>
      <c r="F184" s="303">
        <v>10.07</v>
      </c>
      <c r="G184" s="304">
        <v>173.25</v>
      </c>
      <c r="H184" s="305">
        <v>50.22</v>
      </c>
      <c r="I184" s="194"/>
      <c r="J184" s="194"/>
      <c r="K184" s="194"/>
      <c r="L184" s="194"/>
      <c r="M184" s="194"/>
      <c r="N184" s="247"/>
    </row>
    <row r="185" spans="1:14" s="15" customFormat="1" ht="15.75">
      <c r="A185" s="300" t="s">
        <v>182</v>
      </c>
      <c r="B185" s="301" t="s">
        <v>183</v>
      </c>
      <c r="C185" s="303" t="s">
        <v>223</v>
      </c>
      <c r="D185" s="323">
        <v>4.72</v>
      </c>
      <c r="E185" s="323">
        <v>4.2</v>
      </c>
      <c r="F185" s="323">
        <v>10.74</v>
      </c>
      <c r="G185" s="324">
        <v>11.1</v>
      </c>
      <c r="H185" s="325">
        <v>97.75</v>
      </c>
      <c r="I185" s="247"/>
      <c r="J185" s="247"/>
      <c r="K185" s="247"/>
      <c r="L185" s="247"/>
      <c r="M185" s="247"/>
      <c r="N185" s="247"/>
    </row>
    <row r="186" spans="1:14" s="15" customFormat="1" ht="15.75">
      <c r="A186" s="326" t="s">
        <v>185</v>
      </c>
      <c r="B186" s="327" t="s">
        <v>184</v>
      </c>
      <c r="C186" s="328">
        <v>60</v>
      </c>
      <c r="D186" s="328">
        <v>19.87</v>
      </c>
      <c r="E186" s="328">
        <v>17.28</v>
      </c>
      <c r="F186" s="328">
        <v>12.09</v>
      </c>
      <c r="G186" s="329">
        <v>1.6</v>
      </c>
      <c r="H186" s="330">
        <v>275.44</v>
      </c>
      <c r="I186" s="247"/>
      <c r="J186" s="247"/>
      <c r="K186" s="247"/>
      <c r="L186" s="247"/>
      <c r="M186" s="247"/>
      <c r="N186" s="247"/>
    </row>
    <row r="187" spans="1:15" s="20" customFormat="1" ht="15.75">
      <c r="A187" s="331">
        <v>32</v>
      </c>
      <c r="B187" s="332" t="s">
        <v>29</v>
      </c>
      <c r="C187" s="321">
        <v>120</v>
      </c>
      <c r="D187" s="321">
        <v>2.77</v>
      </c>
      <c r="E187" s="321">
        <v>3.2</v>
      </c>
      <c r="F187" s="321">
        <v>18.99</v>
      </c>
      <c r="G187" s="322">
        <v>22.43</v>
      </c>
      <c r="H187" s="322">
        <v>113.25</v>
      </c>
      <c r="I187" s="248"/>
      <c r="J187" s="248"/>
      <c r="K187" s="248"/>
      <c r="L187" s="248"/>
      <c r="M187" s="248"/>
      <c r="N187" s="248"/>
      <c r="O187" s="246"/>
    </row>
    <row r="188" spans="1:14" s="15" customFormat="1" ht="15.75">
      <c r="A188" s="333" t="s">
        <v>135</v>
      </c>
      <c r="B188" s="334" t="s">
        <v>136</v>
      </c>
      <c r="C188" s="335">
        <v>150</v>
      </c>
      <c r="D188" s="336">
        <v>0.27</v>
      </c>
      <c r="E188" s="336">
        <v>0</v>
      </c>
      <c r="F188" s="336">
        <v>8.99</v>
      </c>
      <c r="G188" s="337">
        <v>0</v>
      </c>
      <c r="H188" s="330">
        <v>66.92</v>
      </c>
      <c r="I188" s="247"/>
      <c r="J188" s="247"/>
      <c r="K188" s="247"/>
      <c r="L188" s="247"/>
      <c r="M188" s="247"/>
      <c r="N188" s="247"/>
    </row>
    <row r="189" spans="1:14" s="15" customFormat="1" ht="15.75">
      <c r="A189" s="300" t="s">
        <v>14</v>
      </c>
      <c r="B189" s="301" t="s">
        <v>16</v>
      </c>
      <c r="C189" s="302">
        <v>40</v>
      </c>
      <c r="D189" s="303">
        <v>1.84</v>
      </c>
      <c r="E189" s="303">
        <v>0.48</v>
      </c>
      <c r="F189" s="303">
        <v>15.96</v>
      </c>
      <c r="G189" s="304">
        <v>0</v>
      </c>
      <c r="H189" s="330">
        <v>77.92</v>
      </c>
      <c r="I189" s="247"/>
      <c r="J189" s="247"/>
      <c r="K189" s="247"/>
      <c r="L189" s="247"/>
      <c r="M189" s="247"/>
      <c r="N189" s="247"/>
    </row>
    <row r="190" spans="1:14" s="15" customFormat="1" ht="15.75">
      <c r="A190" s="14"/>
      <c r="B190" s="8"/>
      <c r="C190" s="41"/>
      <c r="D190" s="39"/>
      <c r="E190" s="39"/>
      <c r="F190" s="39"/>
      <c r="G190" s="40"/>
      <c r="H190" s="245"/>
      <c r="I190" s="247"/>
      <c r="J190" s="247"/>
      <c r="K190" s="247"/>
      <c r="L190" s="247"/>
      <c r="M190" s="247"/>
      <c r="N190" s="247"/>
    </row>
    <row r="191" spans="1:14" s="155" customFormat="1" ht="19.5">
      <c r="A191" s="56"/>
      <c r="B191" s="168" t="s">
        <v>13</v>
      </c>
      <c r="C191" s="56">
        <f>C190+C189+C188+C187+C186+C184+250+12+16</f>
        <v>703</v>
      </c>
      <c r="D191" s="56">
        <f>SUM(D184:D190)</f>
        <v>31.18</v>
      </c>
      <c r="E191" s="56">
        <f>SUM(E184:E190)</f>
        <v>25.44</v>
      </c>
      <c r="F191" s="56">
        <f>SUM(F184:F190)</f>
        <v>76.84</v>
      </c>
      <c r="G191" s="57">
        <f>SUM(G184:G190)</f>
        <v>208.38</v>
      </c>
      <c r="H191" s="255">
        <f>SUM(H184:H190)</f>
        <v>681.4999999999999</v>
      </c>
      <c r="I191" s="254"/>
      <c r="J191" s="254"/>
      <c r="K191" s="254"/>
      <c r="L191" s="254"/>
      <c r="M191" s="254"/>
      <c r="N191" s="254"/>
    </row>
    <row r="192" spans="1:14" s="73" customFormat="1" ht="15.75">
      <c r="A192" s="431" t="s">
        <v>244</v>
      </c>
      <c r="B192" s="431"/>
      <c r="C192" s="431"/>
      <c r="D192" s="431"/>
      <c r="E192" s="431"/>
      <c r="F192" s="431"/>
      <c r="G192" s="431"/>
      <c r="H192" s="432"/>
      <c r="I192" s="247"/>
      <c r="J192" s="247"/>
      <c r="K192" s="247"/>
      <c r="L192" s="247"/>
      <c r="M192" s="247"/>
      <c r="N192" s="247"/>
    </row>
    <row r="193" spans="1:15" s="22" customFormat="1" ht="15.75">
      <c r="A193" s="331">
        <v>275</v>
      </c>
      <c r="B193" s="332" t="s">
        <v>49</v>
      </c>
      <c r="C193" s="338">
        <v>50</v>
      </c>
      <c r="D193" s="303">
        <v>4.95</v>
      </c>
      <c r="E193" s="303">
        <v>4.46</v>
      </c>
      <c r="F193" s="303">
        <v>31.67</v>
      </c>
      <c r="G193" s="304">
        <v>0.33</v>
      </c>
      <c r="H193" s="330">
        <v>184.72</v>
      </c>
      <c r="I193" s="247"/>
      <c r="J193" s="247"/>
      <c r="K193" s="247"/>
      <c r="L193" s="247"/>
      <c r="M193" s="247"/>
      <c r="N193" s="247"/>
      <c r="O193" s="249"/>
    </row>
    <row r="194" spans="1:14" s="15" customFormat="1" ht="15.75">
      <c r="A194" s="333" t="s">
        <v>151</v>
      </c>
      <c r="B194" s="339" t="s">
        <v>63</v>
      </c>
      <c r="C194" s="336">
        <v>180</v>
      </c>
      <c r="D194" s="336">
        <v>28.2</v>
      </c>
      <c r="E194" s="336">
        <v>19.65</v>
      </c>
      <c r="F194" s="336">
        <v>54.57</v>
      </c>
      <c r="G194" s="337">
        <v>5.58</v>
      </c>
      <c r="H194" s="305">
        <v>553.8</v>
      </c>
      <c r="I194" s="194"/>
      <c r="J194" s="194"/>
      <c r="K194" s="194"/>
      <c r="L194" s="194"/>
      <c r="M194" s="194"/>
      <c r="N194" s="247"/>
    </row>
    <row r="195" spans="1:14" s="58" customFormat="1" ht="19.5">
      <c r="A195" s="174"/>
      <c r="B195" s="178" t="s">
        <v>13</v>
      </c>
      <c r="C195" s="175">
        <f aca="true" t="shared" si="7" ref="C195:H195">C194+C193</f>
        <v>230</v>
      </c>
      <c r="D195" s="175">
        <f t="shared" si="7"/>
        <v>33.15</v>
      </c>
      <c r="E195" s="175">
        <f t="shared" si="7"/>
        <v>24.11</v>
      </c>
      <c r="F195" s="175">
        <f t="shared" si="7"/>
        <v>86.24000000000001</v>
      </c>
      <c r="G195" s="176">
        <f t="shared" si="7"/>
        <v>5.91</v>
      </c>
      <c r="H195" s="177">
        <f t="shared" si="7"/>
        <v>738.52</v>
      </c>
      <c r="I195" s="225"/>
      <c r="J195" s="225"/>
      <c r="K195" s="225"/>
      <c r="L195" s="225"/>
      <c r="M195" s="225"/>
      <c r="N195" s="234"/>
    </row>
    <row r="196" spans="1:14" s="73" customFormat="1" ht="14.25" customHeight="1">
      <c r="A196" s="416" t="s">
        <v>57</v>
      </c>
      <c r="B196" s="416"/>
      <c r="C196" s="416"/>
      <c r="D196" s="416"/>
      <c r="E196" s="416"/>
      <c r="F196" s="416"/>
      <c r="G196" s="416"/>
      <c r="H196" s="416"/>
      <c r="I196" s="194"/>
      <c r="J196" s="194"/>
      <c r="K196" s="194"/>
      <c r="L196" s="194"/>
      <c r="M196" s="194"/>
      <c r="N196" s="247"/>
    </row>
    <row r="197" spans="1:14" s="6" customFormat="1" ht="15.75">
      <c r="A197" s="320" t="s">
        <v>33</v>
      </c>
      <c r="B197" s="340" t="s">
        <v>34</v>
      </c>
      <c r="C197" s="341">
        <v>150</v>
      </c>
      <c r="D197" s="321">
        <v>11.76</v>
      </c>
      <c r="E197" s="321">
        <v>12.15</v>
      </c>
      <c r="F197" s="321">
        <v>5.96</v>
      </c>
      <c r="G197" s="322">
        <v>4.78</v>
      </c>
      <c r="H197" s="321">
        <v>176.16</v>
      </c>
      <c r="I197" s="224"/>
      <c r="J197" s="224"/>
      <c r="K197" s="224"/>
      <c r="L197" s="224"/>
      <c r="M197" s="224"/>
      <c r="N197" s="258"/>
    </row>
    <row r="198" spans="1:14" s="15" customFormat="1" ht="15.75">
      <c r="A198" s="300" t="s">
        <v>167</v>
      </c>
      <c r="B198" s="301" t="s">
        <v>120</v>
      </c>
      <c r="C198" s="302">
        <v>180</v>
      </c>
      <c r="D198" s="303">
        <v>0</v>
      </c>
      <c r="E198" s="303">
        <v>0</v>
      </c>
      <c r="F198" s="303">
        <v>9</v>
      </c>
      <c r="G198" s="304">
        <v>0</v>
      </c>
      <c r="H198" s="305">
        <v>35.97</v>
      </c>
      <c r="I198" s="194"/>
      <c r="J198" s="194"/>
      <c r="K198" s="194"/>
      <c r="L198" s="194"/>
      <c r="M198" s="194"/>
      <c r="N198" s="247"/>
    </row>
    <row r="199" spans="1:14" s="15" customFormat="1" ht="15.75">
      <c r="A199" s="300" t="s">
        <v>14</v>
      </c>
      <c r="B199" s="301" t="s">
        <v>18</v>
      </c>
      <c r="C199" s="302">
        <v>20</v>
      </c>
      <c r="D199" s="303">
        <v>1.52</v>
      </c>
      <c r="E199" s="303">
        <v>0.16</v>
      </c>
      <c r="F199" s="303">
        <v>9.84</v>
      </c>
      <c r="G199" s="304">
        <v>0</v>
      </c>
      <c r="H199" s="305">
        <v>46.88</v>
      </c>
      <c r="I199" s="194"/>
      <c r="J199" s="194"/>
      <c r="K199" s="194"/>
      <c r="L199" s="194"/>
      <c r="M199" s="194"/>
      <c r="N199" s="247"/>
    </row>
    <row r="200" spans="1:14" s="15" customFormat="1" ht="15.75">
      <c r="A200" s="300" t="s">
        <v>156</v>
      </c>
      <c r="B200" s="301" t="s">
        <v>186</v>
      </c>
      <c r="C200" s="302">
        <v>100</v>
      </c>
      <c r="D200" s="303">
        <v>4.37</v>
      </c>
      <c r="E200" s="303">
        <v>0.5</v>
      </c>
      <c r="F200" s="303">
        <v>60.43</v>
      </c>
      <c r="G200" s="304">
        <v>103</v>
      </c>
      <c r="H200" s="305">
        <v>274.04</v>
      </c>
      <c r="I200" s="194"/>
      <c r="J200" s="194"/>
      <c r="K200" s="194"/>
      <c r="L200" s="194"/>
      <c r="M200" s="194"/>
      <c r="N200" s="247"/>
    </row>
    <row r="201" spans="1:14" s="58" customFormat="1" ht="19.5">
      <c r="A201" s="125"/>
      <c r="B201" s="123" t="s">
        <v>13</v>
      </c>
      <c r="C201" s="56">
        <f>C200+C198+150+35</f>
        <v>465</v>
      </c>
      <c r="D201" s="49">
        <f>SUM(D197:D200)</f>
        <v>17.65</v>
      </c>
      <c r="E201" s="49">
        <f>SUM(E197:E200)</f>
        <v>12.81</v>
      </c>
      <c r="F201" s="49">
        <f>SUM(F197:F200)</f>
        <v>85.23</v>
      </c>
      <c r="G201" s="50">
        <f>SUM(G197:G200)</f>
        <v>107.78</v>
      </c>
      <c r="H201" s="106">
        <f>SUM(H197:H200)</f>
        <v>533.05</v>
      </c>
      <c r="I201" s="225"/>
      <c r="J201" s="225"/>
      <c r="K201" s="225"/>
      <c r="L201" s="225"/>
      <c r="M201" s="225"/>
      <c r="N201" s="234"/>
    </row>
    <row r="202" spans="1:14" s="183" customFormat="1" ht="19.5">
      <c r="A202" s="179"/>
      <c r="B202" s="179" t="s">
        <v>19</v>
      </c>
      <c r="C202" s="180">
        <f aca="true" t="shared" si="8" ref="C202:H202">C201+C195+C191+C182+C179</f>
        <v>2026</v>
      </c>
      <c r="D202" s="180">
        <f t="shared" si="8"/>
        <v>97.77</v>
      </c>
      <c r="E202" s="180">
        <f t="shared" si="8"/>
        <v>76.62</v>
      </c>
      <c r="F202" s="180">
        <f t="shared" si="8"/>
        <v>328.3</v>
      </c>
      <c r="G202" s="181">
        <f t="shared" si="8"/>
        <v>326.61</v>
      </c>
      <c r="H202" s="182">
        <f t="shared" si="8"/>
        <v>2457.8799999999997</v>
      </c>
      <c r="I202" s="225"/>
      <c r="J202" s="225"/>
      <c r="K202" s="225"/>
      <c r="L202" s="225"/>
      <c r="M202" s="225"/>
      <c r="N202" s="234"/>
    </row>
    <row r="203" spans="1:14" s="28" customFormat="1" ht="15.75">
      <c r="A203" s="4"/>
      <c r="B203" s="29" t="s">
        <v>20</v>
      </c>
      <c r="C203" s="4"/>
      <c r="D203" s="27">
        <v>73</v>
      </c>
      <c r="E203" s="27">
        <v>69</v>
      </c>
      <c r="F203" s="27">
        <v>275</v>
      </c>
      <c r="G203" s="103">
        <v>45</v>
      </c>
      <c r="H203" s="118">
        <v>1963</v>
      </c>
      <c r="I203" s="194"/>
      <c r="J203" s="194"/>
      <c r="K203" s="194"/>
      <c r="L203" s="194"/>
      <c r="M203" s="194"/>
      <c r="N203" s="247"/>
    </row>
    <row r="204" spans="1:14" s="28" customFormat="1" ht="31.5">
      <c r="A204" s="4"/>
      <c r="B204" s="29" t="s">
        <v>21</v>
      </c>
      <c r="C204" s="4"/>
      <c r="D204" s="27">
        <f>D202*100/D203</f>
        <v>133.93150684931507</v>
      </c>
      <c r="E204" s="27">
        <f>E202*100/E203</f>
        <v>111.04347826086956</v>
      </c>
      <c r="F204" s="27">
        <f>F202*100/F203</f>
        <v>119.38181818181818</v>
      </c>
      <c r="G204" s="103">
        <f>G202*100/G203</f>
        <v>725.8</v>
      </c>
      <c r="H204" s="118">
        <f>H202*100/H203</f>
        <v>125.21039225674986</v>
      </c>
      <c r="I204" s="194"/>
      <c r="J204" s="194"/>
      <c r="K204" s="194"/>
      <c r="L204" s="194"/>
      <c r="M204" s="194"/>
      <c r="N204" s="247"/>
    </row>
    <row r="205" spans="1:14" s="80" customFormat="1" ht="15.75">
      <c r="A205" s="411" t="s">
        <v>108</v>
      </c>
      <c r="B205" s="411"/>
      <c r="C205" s="411"/>
      <c r="D205" s="411"/>
      <c r="E205" s="411"/>
      <c r="F205" s="411"/>
      <c r="G205" s="411"/>
      <c r="H205" s="411"/>
      <c r="I205" s="231"/>
      <c r="J205" s="231"/>
      <c r="K205" s="231"/>
      <c r="L205" s="231"/>
      <c r="M205" s="231"/>
      <c r="N205" s="264"/>
    </row>
    <row r="206" spans="1:14" s="15" customFormat="1" ht="15.75" customHeight="1">
      <c r="A206" s="394" t="s">
        <v>7</v>
      </c>
      <c r="B206" s="400" t="s">
        <v>8</v>
      </c>
      <c r="C206" s="400" t="s">
        <v>59</v>
      </c>
      <c r="D206" s="400" t="s">
        <v>9</v>
      </c>
      <c r="E206" s="400" t="s">
        <v>22</v>
      </c>
      <c r="F206" s="400" t="s">
        <v>11</v>
      </c>
      <c r="G206" s="418" t="s">
        <v>52</v>
      </c>
      <c r="H206" s="399" t="s">
        <v>12</v>
      </c>
      <c r="I206" s="194"/>
      <c r="J206" s="194"/>
      <c r="K206" s="194"/>
      <c r="L206" s="194"/>
      <c r="M206" s="194"/>
      <c r="N206" s="247"/>
    </row>
    <row r="207" spans="1:14" s="15" customFormat="1" ht="15.75" hidden="1">
      <c r="A207" s="395"/>
      <c r="B207" s="400"/>
      <c r="C207" s="400"/>
      <c r="D207" s="400"/>
      <c r="E207" s="400"/>
      <c r="F207" s="400"/>
      <c r="G207" s="419"/>
      <c r="H207" s="399"/>
      <c r="I207" s="194"/>
      <c r="J207" s="194"/>
      <c r="K207" s="194"/>
      <c r="L207" s="194"/>
      <c r="M207" s="194"/>
      <c r="N207" s="247"/>
    </row>
    <row r="208" spans="1:14" s="73" customFormat="1" ht="15.75">
      <c r="A208" s="392" t="s">
        <v>61</v>
      </c>
      <c r="B208" s="392"/>
      <c r="C208" s="392"/>
      <c r="D208" s="392"/>
      <c r="E208" s="392"/>
      <c r="F208" s="392"/>
      <c r="G208" s="392"/>
      <c r="H208" s="392"/>
      <c r="I208" s="194"/>
      <c r="J208" s="194"/>
      <c r="K208" s="194"/>
      <c r="L208" s="194"/>
      <c r="M208" s="194"/>
      <c r="N208" s="247"/>
    </row>
    <row r="209" spans="1:14" s="15" customFormat="1" ht="31.5">
      <c r="A209" s="300" t="s">
        <v>187</v>
      </c>
      <c r="B209" s="301" t="s">
        <v>224</v>
      </c>
      <c r="C209" s="303">
        <v>150</v>
      </c>
      <c r="D209" s="302">
        <v>5.26</v>
      </c>
      <c r="E209" s="302">
        <v>5.93</v>
      </c>
      <c r="F209" s="302">
        <v>16.84</v>
      </c>
      <c r="G209" s="342">
        <v>1.76</v>
      </c>
      <c r="H209" s="305">
        <v>140.86</v>
      </c>
      <c r="I209" s="194"/>
      <c r="J209" s="194"/>
      <c r="K209" s="194"/>
      <c r="L209" s="194"/>
      <c r="M209" s="194"/>
      <c r="N209" s="247"/>
    </row>
    <row r="210" spans="1:14" s="15" customFormat="1" ht="15.75">
      <c r="A210" s="300" t="s">
        <v>171</v>
      </c>
      <c r="B210" s="301" t="s">
        <v>188</v>
      </c>
      <c r="C210" s="343" t="s">
        <v>225</v>
      </c>
      <c r="D210" s="303">
        <v>5.37</v>
      </c>
      <c r="E210" s="303">
        <v>7.1</v>
      </c>
      <c r="F210" s="303">
        <v>35.35</v>
      </c>
      <c r="G210" s="304">
        <v>0</v>
      </c>
      <c r="H210" s="305">
        <v>219.02</v>
      </c>
      <c r="I210" s="194"/>
      <c r="J210" s="194"/>
      <c r="K210" s="194"/>
      <c r="L210" s="194"/>
      <c r="M210" s="194"/>
      <c r="N210" s="247"/>
    </row>
    <row r="211" spans="1:14" s="15" customFormat="1" ht="15.75">
      <c r="A211" s="14" t="s">
        <v>14</v>
      </c>
      <c r="B211" s="10" t="s">
        <v>118</v>
      </c>
      <c r="C211" s="51">
        <v>35</v>
      </c>
      <c r="D211" s="39">
        <v>2.13</v>
      </c>
      <c r="E211" s="39">
        <v>2.83</v>
      </c>
      <c r="F211" s="39">
        <v>17.43</v>
      </c>
      <c r="G211" s="40">
        <v>0</v>
      </c>
      <c r="H211" s="105">
        <v>103.5</v>
      </c>
      <c r="I211" s="194"/>
      <c r="J211" s="194"/>
      <c r="K211" s="194"/>
      <c r="L211" s="194"/>
      <c r="M211" s="194"/>
      <c r="N211" s="247"/>
    </row>
    <row r="212" spans="1:14" s="15" customFormat="1" ht="15.75">
      <c r="A212" s="300" t="s">
        <v>122</v>
      </c>
      <c r="B212" s="310" t="s">
        <v>31</v>
      </c>
      <c r="C212" s="311">
        <v>150</v>
      </c>
      <c r="D212" s="303">
        <v>2.19</v>
      </c>
      <c r="E212" s="303">
        <v>2.29</v>
      </c>
      <c r="F212" s="303">
        <v>12.23</v>
      </c>
      <c r="G212" s="304">
        <v>0.87</v>
      </c>
      <c r="H212" s="305">
        <v>79</v>
      </c>
      <c r="I212" s="194"/>
      <c r="J212" s="194"/>
      <c r="K212" s="194"/>
      <c r="L212" s="194"/>
      <c r="M212" s="194"/>
      <c r="N212" s="247"/>
    </row>
    <row r="213" spans="1:14" s="58" customFormat="1" ht="19.5">
      <c r="A213" s="125"/>
      <c r="B213" s="123" t="s">
        <v>13</v>
      </c>
      <c r="C213" s="56">
        <f>438+35</f>
        <v>473</v>
      </c>
      <c r="D213" s="56">
        <f>SUM(D209:D212)</f>
        <v>14.949999999999998</v>
      </c>
      <c r="E213" s="56">
        <f>SUM(E209:E212)</f>
        <v>18.15</v>
      </c>
      <c r="F213" s="56">
        <f>SUM(F209:F212)</f>
        <v>81.85000000000001</v>
      </c>
      <c r="G213" s="57">
        <f>SUM(G209:G212)</f>
        <v>2.63</v>
      </c>
      <c r="H213" s="108">
        <f>SUM(H209:H212)</f>
        <v>542.38</v>
      </c>
      <c r="I213" s="225"/>
      <c r="J213" s="225"/>
      <c r="K213" s="225"/>
      <c r="L213" s="225"/>
      <c r="M213" s="225"/>
      <c r="N213" s="234"/>
    </row>
    <row r="214" spans="1:14" s="73" customFormat="1" ht="15.75">
      <c r="A214" s="74" t="s">
        <v>54</v>
      </c>
      <c r="B214" s="75"/>
      <c r="C214" s="76"/>
      <c r="D214" s="77"/>
      <c r="E214" s="77"/>
      <c r="F214" s="77"/>
      <c r="G214" s="91"/>
      <c r="H214" s="107"/>
      <c r="I214" s="194"/>
      <c r="J214" s="194"/>
      <c r="K214" s="194"/>
      <c r="L214" s="194"/>
      <c r="M214" s="194"/>
      <c r="N214" s="247"/>
    </row>
    <row r="215" spans="1:14" s="9" customFormat="1" ht="15.75">
      <c r="A215" s="367" t="s">
        <v>14</v>
      </c>
      <c r="B215" s="344" t="s">
        <v>4</v>
      </c>
      <c r="C215" s="368">
        <v>100</v>
      </c>
      <c r="D215" s="369">
        <v>0.4</v>
      </c>
      <c r="E215" s="369">
        <v>0.1</v>
      </c>
      <c r="F215" s="369">
        <v>9.8</v>
      </c>
      <c r="G215" s="370">
        <v>2</v>
      </c>
      <c r="H215" s="371">
        <v>43</v>
      </c>
      <c r="I215" s="239"/>
      <c r="J215" s="191"/>
      <c r="K215" s="191"/>
      <c r="L215" s="191"/>
      <c r="M215" s="191"/>
      <c r="N215" s="248"/>
    </row>
    <row r="216" spans="1:14" s="155" customFormat="1" ht="19.5">
      <c r="A216" s="154"/>
      <c r="B216" s="146" t="s">
        <v>13</v>
      </c>
      <c r="C216" s="56">
        <v>200</v>
      </c>
      <c r="D216" s="56">
        <f>SUM(D215:D215)</f>
        <v>0.4</v>
      </c>
      <c r="E216" s="56">
        <f>SUM(E215:E215)</f>
        <v>0.1</v>
      </c>
      <c r="F216" s="56">
        <f>SUM(F215:F215)</f>
        <v>9.8</v>
      </c>
      <c r="G216" s="57">
        <f>SUM(G215:G215)</f>
        <v>2</v>
      </c>
      <c r="H216" s="108">
        <f>SUM(H215:H215)</f>
        <v>43</v>
      </c>
      <c r="I216" s="240"/>
      <c r="J216" s="240"/>
      <c r="K216" s="240"/>
      <c r="L216" s="240"/>
      <c r="M216" s="240"/>
      <c r="N216" s="254"/>
    </row>
    <row r="217" spans="1:14" s="73" customFormat="1" ht="15.75">
      <c r="A217" s="392" t="s">
        <v>55</v>
      </c>
      <c r="B217" s="392"/>
      <c r="C217" s="392"/>
      <c r="D217" s="392"/>
      <c r="E217" s="392"/>
      <c r="F217" s="392"/>
      <c r="G217" s="392"/>
      <c r="H217" s="392"/>
      <c r="I217" s="194"/>
      <c r="J217" s="194"/>
      <c r="K217" s="194"/>
      <c r="L217" s="194"/>
      <c r="M217" s="194"/>
      <c r="N217" s="247"/>
    </row>
    <row r="218" spans="1:14" s="15" customFormat="1" ht="48.75" customHeight="1">
      <c r="A218" s="300" t="s">
        <v>113</v>
      </c>
      <c r="B218" s="301" t="s">
        <v>226</v>
      </c>
      <c r="C218" s="302">
        <v>30</v>
      </c>
      <c r="D218" s="303">
        <v>0.62</v>
      </c>
      <c r="E218" s="303">
        <v>2.07</v>
      </c>
      <c r="F218" s="303">
        <v>3.63</v>
      </c>
      <c r="G218" s="304">
        <v>4.3</v>
      </c>
      <c r="H218" s="305">
        <v>35.94</v>
      </c>
      <c r="I218" s="194"/>
      <c r="J218" s="194"/>
      <c r="K218" s="194"/>
      <c r="L218" s="194"/>
      <c r="M218" s="194"/>
      <c r="N218" s="247"/>
    </row>
    <row r="219" spans="1:14" s="9" customFormat="1" ht="31.5">
      <c r="A219" s="300" t="s">
        <v>189</v>
      </c>
      <c r="B219" s="310" t="s">
        <v>190</v>
      </c>
      <c r="C219" s="302" t="s">
        <v>223</v>
      </c>
      <c r="D219" s="303">
        <v>4.36</v>
      </c>
      <c r="E219" s="303">
        <v>3.47</v>
      </c>
      <c r="F219" s="303">
        <v>8.96</v>
      </c>
      <c r="G219" s="304">
        <v>13.1</v>
      </c>
      <c r="H219" s="305">
        <v>82.62</v>
      </c>
      <c r="I219" s="191"/>
      <c r="J219" s="191"/>
      <c r="K219" s="191"/>
      <c r="L219" s="191"/>
      <c r="M219" s="191"/>
      <c r="N219" s="248"/>
    </row>
    <row r="220" spans="1:14" s="9" customFormat="1" ht="18.75" customHeight="1">
      <c r="A220" s="345">
        <v>113</v>
      </c>
      <c r="B220" s="301" t="s">
        <v>191</v>
      </c>
      <c r="C220" s="302">
        <v>180</v>
      </c>
      <c r="D220" s="303">
        <v>25.69</v>
      </c>
      <c r="E220" s="303">
        <v>18.06</v>
      </c>
      <c r="F220" s="303">
        <v>13.89</v>
      </c>
      <c r="G220" s="304">
        <v>78.74</v>
      </c>
      <c r="H220" s="305">
        <v>312.38</v>
      </c>
      <c r="I220" s="191"/>
      <c r="J220" s="191"/>
      <c r="K220" s="191"/>
      <c r="L220" s="191"/>
      <c r="M220" s="191"/>
      <c r="N220" s="248"/>
    </row>
    <row r="221" spans="1:14" s="15" customFormat="1" ht="31.5">
      <c r="A221" s="300" t="s">
        <v>41</v>
      </c>
      <c r="B221" s="301" t="s">
        <v>227</v>
      </c>
      <c r="C221" s="303">
        <v>140</v>
      </c>
      <c r="D221" s="303">
        <v>0.28</v>
      </c>
      <c r="E221" s="303">
        <v>1.16</v>
      </c>
      <c r="F221" s="303">
        <v>10.98</v>
      </c>
      <c r="G221" s="304">
        <v>0.69</v>
      </c>
      <c r="H221" s="305">
        <v>53.39</v>
      </c>
      <c r="I221" s="194"/>
      <c r="J221" s="194"/>
      <c r="K221" s="194"/>
      <c r="L221" s="194"/>
      <c r="M221" s="194"/>
      <c r="N221" s="247"/>
    </row>
    <row r="222" spans="1:14" s="15" customFormat="1" ht="15.75">
      <c r="A222" s="300" t="s">
        <v>14</v>
      </c>
      <c r="B222" s="301" t="s">
        <v>16</v>
      </c>
      <c r="C222" s="302">
        <v>40</v>
      </c>
      <c r="D222" s="303">
        <v>1.84</v>
      </c>
      <c r="E222" s="303">
        <v>0.48</v>
      </c>
      <c r="F222" s="303">
        <v>15.96</v>
      </c>
      <c r="G222" s="304">
        <v>0</v>
      </c>
      <c r="H222" s="305">
        <v>77.92</v>
      </c>
      <c r="I222" s="194"/>
      <c r="J222" s="194"/>
      <c r="K222" s="194"/>
      <c r="L222" s="194"/>
      <c r="M222" s="194"/>
      <c r="N222" s="247"/>
    </row>
    <row r="223" spans="1:14" s="15" customFormat="1" ht="15.75">
      <c r="A223" s="14"/>
      <c r="B223" s="8"/>
      <c r="C223" s="41"/>
      <c r="D223" s="39"/>
      <c r="E223" s="39"/>
      <c r="F223" s="39"/>
      <c r="G223" s="40"/>
      <c r="H223" s="105"/>
      <c r="I223" s="194"/>
      <c r="J223" s="194"/>
      <c r="K223" s="194"/>
      <c r="L223" s="194"/>
      <c r="M223" s="194"/>
      <c r="N223" s="247"/>
    </row>
    <row r="224" spans="1:14" s="58" customFormat="1" ht="19.5">
      <c r="A224" s="125"/>
      <c r="B224" s="123" t="s">
        <v>13</v>
      </c>
      <c r="C224" s="56">
        <f>C223+C222+C221+C220+C218+250+12</f>
        <v>652</v>
      </c>
      <c r="D224" s="56">
        <f>SUM(D218:D223)</f>
        <v>32.790000000000006</v>
      </c>
      <c r="E224" s="56">
        <f>SUM(E218:E223)</f>
        <v>25.24</v>
      </c>
      <c r="F224" s="56">
        <f>SUM(F218:F223)</f>
        <v>53.42</v>
      </c>
      <c r="G224" s="57">
        <f>SUM(G218:G223)</f>
        <v>96.82999999999998</v>
      </c>
      <c r="H224" s="108">
        <f>SUM(H218:H223)</f>
        <v>562.25</v>
      </c>
      <c r="I224" s="225"/>
      <c r="J224" s="225"/>
      <c r="K224" s="225"/>
      <c r="L224" s="225"/>
      <c r="M224" s="225"/>
      <c r="N224" s="234"/>
    </row>
    <row r="225" spans="1:14" s="73" customFormat="1" ht="14.25" customHeight="1">
      <c r="A225" s="416" t="s">
        <v>56</v>
      </c>
      <c r="B225" s="416"/>
      <c r="C225" s="416"/>
      <c r="D225" s="416"/>
      <c r="E225" s="416"/>
      <c r="F225" s="416"/>
      <c r="G225" s="416"/>
      <c r="H225" s="420"/>
      <c r="I225" s="247"/>
      <c r="J225" s="247"/>
      <c r="K225" s="247"/>
      <c r="L225" s="247"/>
      <c r="M225" s="247"/>
      <c r="N225" s="247"/>
    </row>
    <row r="226" spans="1:14" s="15" customFormat="1" ht="15.75">
      <c r="A226" s="326" t="s">
        <v>14</v>
      </c>
      <c r="B226" s="327" t="s">
        <v>63</v>
      </c>
      <c r="C226" s="328">
        <v>180</v>
      </c>
      <c r="D226" s="328">
        <v>28.2</v>
      </c>
      <c r="E226" s="328">
        <v>19.65</v>
      </c>
      <c r="F226" s="328">
        <v>54.57</v>
      </c>
      <c r="G226" s="329">
        <v>5.58</v>
      </c>
      <c r="H226" s="330">
        <v>553.8</v>
      </c>
      <c r="I226" s="247"/>
      <c r="J226" s="247"/>
      <c r="K226" s="247"/>
      <c r="L226" s="247"/>
      <c r="M226" s="247"/>
      <c r="N226" s="247"/>
    </row>
    <row r="227" spans="1:15" s="22" customFormat="1" ht="15.75">
      <c r="A227" s="331" t="s">
        <v>192</v>
      </c>
      <c r="B227" s="332" t="s">
        <v>51</v>
      </c>
      <c r="C227" s="321">
        <v>50</v>
      </c>
      <c r="D227" s="321">
        <v>4.33</v>
      </c>
      <c r="E227" s="321">
        <v>3.41</v>
      </c>
      <c r="F227" s="321">
        <v>33.58</v>
      </c>
      <c r="G227" s="322">
        <v>0</v>
      </c>
      <c r="H227" s="322">
        <v>178.48</v>
      </c>
      <c r="I227" s="247"/>
      <c r="J227" s="247"/>
      <c r="K227" s="247"/>
      <c r="L227" s="247"/>
      <c r="M227" s="247"/>
      <c r="N227" s="247"/>
      <c r="O227" s="249"/>
    </row>
    <row r="228" spans="1:14" s="160" customFormat="1" ht="19.5">
      <c r="A228" s="156"/>
      <c r="B228" s="157" t="s">
        <v>13</v>
      </c>
      <c r="C228" s="158">
        <f aca="true" t="shared" si="9" ref="C228:H228">C227+C226</f>
        <v>230</v>
      </c>
      <c r="D228" s="158">
        <f t="shared" si="9"/>
        <v>32.53</v>
      </c>
      <c r="E228" s="158">
        <f t="shared" si="9"/>
        <v>23.06</v>
      </c>
      <c r="F228" s="158">
        <f t="shared" si="9"/>
        <v>88.15</v>
      </c>
      <c r="G228" s="159">
        <f t="shared" si="9"/>
        <v>5.58</v>
      </c>
      <c r="H228" s="158">
        <f t="shared" si="9"/>
        <v>732.28</v>
      </c>
      <c r="I228" s="241"/>
      <c r="J228" s="241"/>
      <c r="K228" s="241"/>
      <c r="L228" s="241"/>
      <c r="M228" s="241"/>
      <c r="N228" s="241"/>
    </row>
    <row r="229" s="412" customFormat="1" ht="14.25" customHeight="1">
      <c r="A229" s="412" t="s">
        <v>57</v>
      </c>
    </row>
    <row r="230" spans="1:14" s="15" customFormat="1" ht="15.75">
      <c r="A230" s="300" t="s">
        <v>193</v>
      </c>
      <c r="B230" s="301" t="s">
        <v>194</v>
      </c>
      <c r="C230" s="302">
        <v>70</v>
      </c>
      <c r="D230" s="303">
        <v>29.65</v>
      </c>
      <c r="E230" s="303">
        <v>8.72</v>
      </c>
      <c r="F230" s="303">
        <v>7</v>
      </c>
      <c r="G230" s="304">
        <v>0.13</v>
      </c>
      <c r="H230" s="305">
        <v>223.14</v>
      </c>
      <c r="I230" s="194"/>
      <c r="J230" s="194"/>
      <c r="K230" s="194"/>
      <c r="L230" s="194"/>
      <c r="M230" s="194"/>
      <c r="N230" s="247"/>
    </row>
    <row r="231" spans="1:14" s="15" customFormat="1" ht="15.75">
      <c r="A231" s="300" t="s">
        <v>1</v>
      </c>
      <c r="B231" s="301" t="s">
        <v>195</v>
      </c>
      <c r="C231" s="311" t="s">
        <v>196</v>
      </c>
      <c r="D231" s="303">
        <v>2.81</v>
      </c>
      <c r="E231" s="303">
        <v>3.11</v>
      </c>
      <c r="F231" s="303">
        <v>14.77</v>
      </c>
      <c r="G231" s="304">
        <v>10.65</v>
      </c>
      <c r="H231" s="305">
        <v>97.19</v>
      </c>
      <c r="I231" s="194"/>
      <c r="J231" s="194"/>
      <c r="K231" s="194"/>
      <c r="L231" s="194"/>
      <c r="M231" s="194"/>
      <c r="N231" s="247"/>
    </row>
    <row r="232" spans="1:14" s="15" customFormat="1" ht="15.75">
      <c r="A232" s="300" t="s">
        <v>197</v>
      </c>
      <c r="B232" s="301" t="s">
        <v>198</v>
      </c>
      <c r="C232" s="311">
        <v>20</v>
      </c>
      <c r="D232" s="303">
        <v>0.19</v>
      </c>
      <c r="E232" s="303">
        <v>0.74</v>
      </c>
      <c r="F232" s="303">
        <v>1.13</v>
      </c>
      <c r="G232" s="304">
        <v>0.38</v>
      </c>
      <c r="H232" s="305">
        <v>11.05</v>
      </c>
      <c r="I232" s="194"/>
      <c r="J232" s="194"/>
      <c r="K232" s="194"/>
      <c r="L232" s="194"/>
      <c r="M232" s="194"/>
      <c r="N232" s="247"/>
    </row>
    <row r="233" spans="1:14" s="15" customFormat="1" ht="15.75">
      <c r="A233" s="300" t="s">
        <v>14</v>
      </c>
      <c r="B233" s="301" t="s">
        <v>18</v>
      </c>
      <c r="C233" s="311">
        <v>20</v>
      </c>
      <c r="D233" s="303">
        <v>1.52</v>
      </c>
      <c r="E233" s="303">
        <v>0.16</v>
      </c>
      <c r="F233" s="303">
        <v>9.84</v>
      </c>
      <c r="G233" s="304">
        <v>0</v>
      </c>
      <c r="H233" s="305">
        <v>46.88</v>
      </c>
      <c r="I233" s="194"/>
      <c r="J233" s="194"/>
      <c r="K233" s="194"/>
      <c r="L233" s="194"/>
      <c r="M233" s="194"/>
      <c r="N233" s="247"/>
    </row>
    <row r="234" spans="1:14" s="15" customFormat="1" ht="15.75">
      <c r="A234" s="300" t="s">
        <v>156</v>
      </c>
      <c r="B234" s="301" t="s">
        <v>186</v>
      </c>
      <c r="C234" s="311">
        <v>100</v>
      </c>
      <c r="D234" s="303">
        <v>4.37</v>
      </c>
      <c r="E234" s="303">
        <v>0.5</v>
      </c>
      <c r="F234" s="303">
        <v>60.43</v>
      </c>
      <c r="G234" s="304">
        <v>103</v>
      </c>
      <c r="H234" s="305">
        <v>274.04</v>
      </c>
      <c r="I234" s="194"/>
      <c r="J234" s="194"/>
      <c r="K234" s="194"/>
      <c r="L234" s="194"/>
      <c r="M234" s="194"/>
      <c r="N234" s="247"/>
    </row>
    <row r="235" spans="1:14" s="15" customFormat="1" ht="15.75">
      <c r="A235" s="309">
        <v>25</v>
      </c>
      <c r="B235" s="301" t="s">
        <v>120</v>
      </c>
      <c r="C235" s="311">
        <v>180</v>
      </c>
      <c r="D235" s="303">
        <v>0</v>
      </c>
      <c r="E235" s="303">
        <v>0</v>
      </c>
      <c r="F235" s="303">
        <v>9</v>
      </c>
      <c r="G235" s="304">
        <v>0</v>
      </c>
      <c r="H235" s="305">
        <v>35.97</v>
      </c>
      <c r="I235" s="194"/>
      <c r="J235" s="194"/>
      <c r="K235" s="194"/>
      <c r="L235" s="194"/>
      <c r="M235" s="194"/>
      <c r="N235" s="247"/>
    </row>
    <row r="236" spans="1:14" s="47" customFormat="1" ht="19.5">
      <c r="A236" s="122"/>
      <c r="B236" s="123" t="s">
        <v>13</v>
      </c>
      <c r="C236" s="56">
        <v>445</v>
      </c>
      <c r="D236" s="56">
        <f>SUM(D230:D235)</f>
        <v>38.54</v>
      </c>
      <c r="E236" s="56">
        <f>SUM(E230:E235)</f>
        <v>13.23</v>
      </c>
      <c r="F236" s="56">
        <f>SUM(F230:F235)</f>
        <v>102.16999999999999</v>
      </c>
      <c r="G236" s="57">
        <f>SUM(G230:G235)</f>
        <v>114.16</v>
      </c>
      <c r="H236" s="108">
        <f>SUM(H230:H235)</f>
        <v>688.27</v>
      </c>
      <c r="I236" s="226"/>
      <c r="J236" s="226"/>
      <c r="K236" s="226"/>
      <c r="L236" s="226"/>
      <c r="M236" s="226"/>
      <c r="N236" s="259"/>
    </row>
    <row r="237" spans="1:14" s="163" customFormat="1" ht="19.5">
      <c r="A237" s="161"/>
      <c r="B237" s="162" t="s">
        <v>19</v>
      </c>
      <c r="C237" s="56">
        <f aca="true" t="shared" si="10" ref="C237:H237">C236+C228+C224+C216+C213</f>
        <v>2000</v>
      </c>
      <c r="D237" s="56">
        <f t="shared" si="10"/>
        <v>119.21000000000001</v>
      </c>
      <c r="E237" s="56">
        <f t="shared" si="10"/>
        <v>79.78</v>
      </c>
      <c r="F237" s="56">
        <f t="shared" si="10"/>
        <v>335.39000000000004</v>
      </c>
      <c r="G237" s="57">
        <f t="shared" si="10"/>
        <v>221.2</v>
      </c>
      <c r="H237" s="108">
        <f t="shared" si="10"/>
        <v>2568.18</v>
      </c>
      <c r="I237" s="242"/>
      <c r="J237" s="242"/>
      <c r="K237" s="242"/>
      <c r="L237" s="242"/>
      <c r="M237" s="242"/>
      <c r="N237" s="271"/>
    </row>
    <row r="238" spans="1:14" s="15" customFormat="1" ht="15.75">
      <c r="A238" s="11"/>
      <c r="B238" s="18" t="s">
        <v>20</v>
      </c>
      <c r="C238" s="11"/>
      <c r="D238" s="13">
        <v>73</v>
      </c>
      <c r="E238" s="13">
        <v>69</v>
      </c>
      <c r="F238" s="13">
        <v>275</v>
      </c>
      <c r="G238" s="16">
        <v>45</v>
      </c>
      <c r="H238" s="111">
        <v>1963</v>
      </c>
      <c r="I238" s="194"/>
      <c r="J238" s="194"/>
      <c r="K238" s="194"/>
      <c r="L238" s="194"/>
      <c r="M238" s="194"/>
      <c r="N238" s="247"/>
    </row>
    <row r="239" spans="1:14" s="15" customFormat="1" ht="31.5">
      <c r="A239" s="11"/>
      <c r="B239" s="18" t="s">
        <v>21</v>
      </c>
      <c r="C239" s="11"/>
      <c r="D239" s="13">
        <f>D237*100/D238</f>
        <v>163.3013698630137</v>
      </c>
      <c r="E239" s="13">
        <f>E237*100/E238</f>
        <v>115.6231884057971</v>
      </c>
      <c r="F239" s="13">
        <f>F237*100/F238</f>
        <v>121.96000000000002</v>
      </c>
      <c r="G239" s="16">
        <f>G237*100/G238</f>
        <v>491.55555555555554</v>
      </c>
      <c r="H239" s="111">
        <f>H237*100/H238</f>
        <v>130.82934284258786</v>
      </c>
      <c r="I239" s="194"/>
      <c r="J239" s="194"/>
      <c r="K239" s="194"/>
      <c r="L239" s="194"/>
      <c r="M239" s="194"/>
      <c r="N239" s="247"/>
    </row>
    <row r="240" spans="1:14" s="15" customFormat="1" ht="41.25" customHeight="1">
      <c r="A240" s="23"/>
      <c r="B240" s="24"/>
      <c r="C240" s="23"/>
      <c r="D240" s="26"/>
      <c r="E240" s="26"/>
      <c r="F240" s="26"/>
      <c r="G240" s="26"/>
      <c r="H240" s="111"/>
      <c r="I240" s="194"/>
      <c r="J240" s="194"/>
      <c r="K240" s="194"/>
      <c r="L240" s="194"/>
      <c r="M240" s="194"/>
      <c r="N240" s="247"/>
    </row>
    <row r="241" spans="1:14" s="80" customFormat="1" ht="15" customHeight="1">
      <c r="A241" s="411" t="s">
        <v>110</v>
      </c>
      <c r="B241" s="411"/>
      <c r="C241" s="411"/>
      <c r="D241" s="411"/>
      <c r="E241" s="411"/>
      <c r="F241" s="411"/>
      <c r="G241" s="411"/>
      <c r="H241" s="411"/>
      <c r="I241" s="231"/>
      <c r="J241" s="231"/>
      <c r="K241" s="231"/>
      <c r="L241" s="231"/>
      <c r="M241" s="231"/>
      <c r="N241" s="264"/>
    </row>
    <row r="242" spans="1:14" s="15" customFormat="1" ht="15.75" customHeight="1">
      <c r="A242" s="394" t="s">
        <v>7</v>
      </c>
      <c r="B242" s="400" t="s">
        <v>8</v>
      </c>
      <c r="C242" s="400" t="s">
        <v>59</v>
      </c>
      <c r="D242" s="400" t="s">
        <v>9</v>
      </c>
      <c r="E242" s="400" t="s">
        <v>22</v>
      </c>
      <c r="F242" s="400" t="s">
        <v>11</v>
      </c>
      <c r="G242" s="406" t="s">
        <v>52</v>
      </c>
      <c r="H242" s="399" t="s">
        <v>12</v>
      </c>
      <c r="I242" s="194"/>
      <c r="J242" s="194"/>
      <c r="K242" s="194"/>
      <c r="L242" s="194"/>
      <c r="M242" s="194"/>
      <c r="N242" s="247"/>
    </row>
    <row r="243" spans="1:14" s="15" customFormat="1" ht="15.75">
      <c r="A243" s="395"/>
      <c r="B243" s="400"/>
      <c r="C243" s="400"/>
      <c r="D243" s="400"/>
      <c r="E243" s="400"/>
      <c r="F243" s="400"/>
      <c r="G243" s="407"/>
      <c r="H243" s="399"/>
      <c r="I243" s="194"/>
      <c r="J243" s="194"/>
      <c r="K243" s="194"/>
      <c r="L243" s="194"/>
      <c r="M243" s="194"/>
      <c r="N243" s="247"/>
    </row>
    <row r="244" spans="1:14" s="73" customFormat="1" ht="15.75" customHeight="1">
      <c r="A244" s="392" t="s">
        <v>53</v>
      </c>
      <c r="B244" s="392"/>
      <c r="C244" s="392"/>
      <c r="D244" s="392"/>
      <c r="E244" s="392"/>
      <c r="F244" s="392"/>
      <c r="G244" s="392"/>
      <c r="H244" s="392"/>
      <c r="I244" s="194"/>
      <c r="J244" s="194"/>
      <c r="K244" s="194"/>
      <c r="L244" s="194"/>
      <c r="M244" s="194"/>
      <c r="N244" s="247"/>
    </row>
    <row r="245" spans="1:14" s="6" customFormat="1" ht="15.75">
      <c r="A245" s="320" t="s">
        <v>199</v>
      </c>
      <c r="B245" s="340" t="s">
        <v>200</v>
      </c>
      <c r="C245" s="341">
        <v>150</v>
      </c>
      <c r="D245" s="321">
        <v>4.23</v>
      </c>
      <c r="E245" s="321">
        <v>7.28</v>
      </c>
      <c r="F245" s="321">
        <v>16.09</v>
      </c>
      <c r="G245" s="322">
        <v>1.16</v>
      </c>
      <c r="H245" s="321">
        <v>142.62</v>
      </c>
      <c r="I245" s="224"/>
      <c r="J245" s="224"/>
      <c r="K245" s="224"/>
      <c r="L245" s="224"/>
      <c r="M245" s="224"/>
      <c r="N245" s="258"/>
    </row>
    <row r="246" spans="1:14" s="15" customFormat="1" ht="15.75">
      <c r="A246" s="300">
        <v>3</v>
      </c>
      <c r="B246" s="301" t="s">
        <v>158</v>
      </c>
      <c r="C246" s="302" t="s">
        <v>222</v>
      </c>
      <c r="D246" s="303">
        <v>7.16</v>
      </c>
      <c r="E246" s="303">
        <v>6.78</v>
      </c>
      <c r="F246" s="303">
        <v>35.54</v>
      </c>
      <c r="G246" s="304">
        <v>0.2</v>
      </c>
      <c r="H246" s="305">
        <v>226.93</v>
      </c>
      <c r="I246" s="194"/>
      <c r="J246" s="194"/>
      <c r="K246" s="194"/>
      <c r="L246" s="194"/>
      <c r="M246" s="194"/>
      <c r="N246" s="247"/>
    </row>
    <row r="247" spans="1:14" s="15" customFormat="1" ht="15.75">
      <c r="A247" s="309">
        <v>36</v>
      </c>
      <c r="B247" s="310" t="s">
        <v>0</v>
      </c>
      <c r="C247" s="302">
        <v>150</v>
      </c>
      <c r="D247" s="303">
        <v>2.21</v>
      </c>
      <c r="E247" s="303">
        <v>2.14</v>
      </c>
      <c r="F247" s="303">
        <v>13.41</v>
      </c>
      <c r="G247" s="304">
        <v>0.87</v>
      </c>
      <c r="H247" s="305">
        <v>82.76</v>
      </c>
      <c r="I247" s="194"/>
      <c r="J247" s="194"/>
      <c r="K247" s="194"/>
      <c r="L247" s="194"/>
      <c r="M247" s="194"/>
      <c r="N247" s="247"/>
    </row>
    <row r="248" spans="1:14" s="58" customFormat="1" ht="19.5">
      <c r="A248" s="125"/>
      <c r="B248" s="123" t="s">
        <v>13</v>
      </c>
      <c r="C248" s="56">
        <f>C247+C245+30+8+15</f>
        <v>353</v>
      </c>
      <c r="D248" s="56">
        <f>SUM(D245:D247)</f>
        <v>13.600000000000001</v>
      </c>
      <c r="E248" s="56">
        <f>SUM(E245:E247)</f>
        <v>16.2</v>
      </c>
      <c r="F248" s="56">
        <f>SUM(F245:F247)</f>
        <v>65.03999999999999</v>
      </c>
      <c r="G248" s="57">
        <f>SUM(G245:G247)</f>
        <v>2.23</v>
      </c>
      <c r="H248" s="108">
        <f>SUM(H245:H247)</f>
        <v>452.31</v>
      </c>
      <c r="I248" s="225"/>
      <c r="J248" s="225"/>
      <c r="K248" s="225"/>
      <c r="L248" s="225"/>
      <c r="M248" s="225"/>
      <c r="N248" s="234"/>
    </row>
    <row r="249" spans="1:14" s="73" customFormat="1" ht="15.75">
      <c r="A249" s="74" t="s">
        <v>62</v>
      </c>
      <c r="B249" s="75"/>
      <c r="C249" s="76"/>
      <c r="D249" s="77"/>
      <c r="E249" s="77"/>
      <c r="F249" s="77"/>
      <c r="G249" s="91"/>
      <c r="H249" s="107"/>
      <c r="I249" s="194"/>
      <c r="J249" s="194"/>
      <c r="K249" s="194"/>
      <c r="L249" s="194"/>
      <c r="M249" s="194"/>
      <c r="N249" s="247"/>
    </row>
    <row r="250" spans="1:14" s="15" customFormat="1" ht="15.75">
      <c r="A250" s="367" t="s">
        <v>14</v>
      </c>
      <c r="B250" s="344" t="s">
        <v>4</v>
      </c>
      <c r="C250" s="368">
        <v>100</v>
      </c>
      <c r="D250" s="369">
        <v>0.4</v>
      </c>
      <c r="E250" s="369">
        <v>0.1</v>
      </c>
      <c r="F250" s="369">
        <v>9.8</v>
      </c>
      <c r="G250" s="370">
        <v>2</v>
      </c>
      <c r="H250" s="371">
        <v>43</v>
      </c>
      <c r="I250" s="194"/>
      <c r="J250" s="194"/>
      <c r="K250" s="194"/>
      <c r="L250" s="194"/>
      <c r="M250" s="194"/>
      <c r="N250" s="247"/>
    </row>
    <row r="251" spans="1:14" s="58" customFormat="1" ht="19.5">
      <c r="A251" s="70"/>
      <c r="B251" s="44" t="s">
        <v>13</v>
      </c>
      <c r="C251" s="56">
        <v>200</v>
      </c>
      <c r="D251" s="56">
        <f>SUM(D250:D250)</f>
        <v>0.4</v>
      </c>
      <c r="E251" s="56">
        <f>SUM(E250:E250)</f>
        <v>0.1</v>
      </c>
      <c r="F251" s="56">
        <f>SUM(F250:F250)</f>
        <v>9.8</v>
      </c>
      <c r="G251" s="57">
        <f>SUM(G250:G250)</f>
        <v>2</v>
      </c>
      <c r="H251" s="108">
        <f>SUM(H250:H250)</f>
        <v>43</v>
      </c>
      <c r="I251" s="225"/>
      <c r="J251" s="225"/>
      <c r="K251" s="225"/>
      <c r="L251" s="225"/>
      <c r="M251" s="225"/>
      <c r="N251" s="234"/>
    </row>
    <row r="252" spans="1:14" s="73" customFormat="1" ht="15.75">
      <c r="A252" s="392" t="s">
        <v>55</v>
      </c>
      <c r="B252" s="392"/>
      <c r="C252" s="392"/>
      <c r="D252" s="392"/>
      <c r="E252" s="392"/>
      <c r="F252" s="392"/>
      <c r="G252" s="392"/>
      <c r="H252" s="392"/>
      <c r="I252" s="194"/>
      <c r="J252" s="194"/>
      <c r="K252" s="194"/>
      <c r="L252" s="194"/>
      <c r="M252" s="194"/>
      <c r="N252" s="247"/>
    </row>
    <row r="253" spans="1:14" s="15" customFormat="1" ht="15.75">
      <c r="A253" s="300" t="s">
        <v>166</v>
      </c>
      <c r="B253" s="301" t="s">
        <v>40</v>
      </c>
      <c r="C253" s="311">
        <v>50</v>
      </c>
      <c r="D253" s="303">
        <v>0.95</v>
      </c>
      <c r="E253" s="303">
        <v>0</v>
      </c>
      <c r="F253" s="303">
        <v>3.85</v>
      </c>
      <c r="G253" s="304">
        <v>3.5</v>
      </c>
      <c r="H253" s="305">
        <v>59.25</v>
      </c>
      <c r="I253" s="194"/>
      <c r="J253" s="194"/>
      <c r="K253" s="194"/>
      <c r="L253" s="194"/>
      <c r="M253" s="194"/>
      <c r="N253" s="247"/>
    </row>
    <row r="254" spans="1:14" s="15" customFormat="1" ht="15.75">
      <c r="A254" s="300" t="s">
        <v>201</v>
      </c>
      <c r="B254" s="301" t="s">
        <v>228</v>
      </c>
      <c r="C254" s="302" t="s">
        <v>229</v>
      </c>
      <c r="D254" s="303">
        <v>8.61</v>
      </c>
      <c r="E254" s="303">
        <v>3.23</v>
      </c>
      <c r="F254" s="303">
        <v>16.34</v>
      </c>
      <c r="G254" s="304">
        <v>6.67</v>
      </c>
      <c r="H254" s="305">
        <v>127.75</v>
      </c>
      <c r="I254" s="194"/>
      <c r="J254" s="194"/>
      <c r="K254" s="194"/>
      <c r="L254" s="194"/>
      <c r="M254" s="194"/>
      <c r="N254" s="247"/>
    </row>
    <row r="255" spans="1:14" s="15" customFormat="1" ht="18" customHeight="1">
      <c r="A255" s="300" t="s">
        <v>185</v>
      </c>
      <c r="B255" s="310" t="s">
        <v>202</v>
      </c>
      <c r="C255" s="302">
        <v>60</v>
      </c>
      <c r="D255" s="303">
        <v>19.87</v>
      </c>
      <c r="E255" s="303">
        <v>17.28</v>
      </c>
      <c r="F255" s="303">
        <v>12.09</v>
      </c>
      <c r="G255" s="304">
        <v>1.6</v>
      </c>
      <c r="H255" s="305">
        <v>275.44</v>
      </c>
      <c r="I255" s="194"/>
      <c r="J255" s="194"/>
      <c r="K255" s="194"/>
      <c r="L255" s="194"/>
      <c r="M255" s="194"/>
      <c r="N255" s="247"/>
    </row>
    <row r="256" spans="1:14" s="15" customFormat="1" ht="18" customHeight="1">
      <c r="A256" s="14"/>
      <c r="B256" s="10"/>
      <c r="C256" s="41"/>
      <c r="D256" s="39"/>
      <c r="E256" s="39"/>
      <c r="F256" s="39"/>
      <c r="G256" s="40"/>
      <c r="H256" s="105"/>
      <c r="I256" s="194"/>
      <c r="J256" s="194"/>
      <c r="K256" s="194"/>
      <c r="L256" s="194"/>
      <c r="M256" s="194"/>
      <c r="N256" s="247"/>
    </row>
    <row r="257" spans="1:14" s="15" customFormat="1" ht="15.75">
      <c r="A257" s="300" t="s">
        <v>154</v>
      </c>
      <c r="B257" s="301" t="s">
        <v>29</v>
      </c>
      <c r="C257" s="347">
        <v>120</v>
      </c>
      <c r="D257" s="303">
        <v>2.77</v>
      </c>
      <c r="E257" s="303">
        <v>3.2</v>
      </c>
      <c r="F257" s="303">
        <v>18.99</v>
      </c>
      <c r="G257" s="304">
        <v>22.43</v>
      </c>
      <c r="H257" s="305">
        <v>113.25</v>
      </c>
      <c r="I257" s="194"/>
      <c r="J257" s="194"/>
      <c r="K257" s="194"/>
      <c r="L257" s="194"/>
      <c r="M257" s="194"/>
      <c r="N257" s="247"/>
    </row>
    <row r="258" spans="1:14" s="15" customFormat="1" ht="18" customHeight="1">
      <c r="A258" s="300" t="s">
        <v>203</v>
      </c>
      <c r="B258" s="310" t="s">
        <v>230</v>
      </c>
      <c r="C258" s="302">
        <v>150</v>
      </c>
      <c r="D258" s="303">
        <v>0</v>
      </c>
      <c r="E258" s="303">
        <v>0.01</v>
      </c>
      <c r="F258" s="303">
        <v>12.04</v>
      </c>
      <c r="G258" s="304">
        <v>0</v>
      </c>
      <c r="H258" s="305">
        <v>49.42</v>
      </c>
      <c r="I258" s="194"/>
      <c r="J258" s="194"/>
      <c r="K258" s="194"/>
      <c r="L258" s="194"/>
      <c r="M258" s="194"/>
      <c r="N258" s="247"/>
    </row>
    <row r="259" spans="1:14" s="15" customFormat="1" ht="15.75">
      <c r="A259" s="300" t="s">
        <v>14</v>
      </c>
      <c r="B259" s="301" t="s">
        <v>16</v>
      </c>
      <c r="C259" s="302">
        <v>40</v>
      </c>
      <c r="D259" s="303">
        <v>1.84</v>
      </c>
      <c r="E259" s="303">
        <v>0.48</v>
      </c>
      <c r="F259" s="303">
        <v>15.96</v>
      </c>
      <c r="G259" s="304">
        <v>0</v>
      </c>
      <c r="H259" s="305">
        <v>77.92</v>
      </c>
      <c r="I259" s="194"/>
      <c r="J259" s="194"/>
      <c r="K259" s="194"/>
      <c r="L259" s="194"/>
      <c r="M259" s="194"/>
      <c r="N259" s="247"/>
    </row>
    <row r="260" spans="1:14" s="15" customFormat="1" ht="15.75">
      <c r="A260" s="14"/>
      <c r="B260" s="8"/>
      <c r="C260" s="41"/>
      <c r="D260" s="39"/>
      <c r="E260" s="39"/>
      <c r="F260" s="39"/>
      <c r="G260" s="40"/>
      <c r="H260" s="105"/>
      <c r="I260" s="194"/>
      <c r="J260" s="194"/>
      <c r="K260" s="194"/>
      <c r="L260" s="194"/>
      <c r="M260" s="194"/>
      <c r="N260" s="247"/>
    </row>
    <row r="261" spans="1:14" s="58" customFormat="1" ht="19.5">
      <c r="A261" s="125"/>
      <c r="B261" s="125" t="s">
        <v>13</v>
      </c>
      <c r="C261" s="164">
        <f>C260+C259+C258+C257+C256+C253+250+12+16</f>
        <v>638</v>
      </c>
      <c r="D261" s="56">
        <f>SUM(D253:D260)</f>
        <v>34.040000000000006</v>
      </c>
      <c r="E261" s="56">
        <f>SUM(E253:E260)</f>
        <v>24.200000000000003</v>
      </c>
      <c r="F261" s="56">
        <f>SUM(F253:F260)</f>
        <v>79.27</v>
      </c>
      <c r="G261" s="57">
        <f>SUM(G253:G260)</f>
        <v>34.2</v>
      </c>
      <c r="H261" s="108">
        <f>SUM(H253:H260)</f>
        <v>703.03</v>
      </c>
      <c r="I261" s="225"/>
      <c r="J261" s="225"/>
      <c r="K261" s="225"/>
      <c r="L261" s="225"/>
      <c r="M261" s="225"/>
      <c r="N261" s="234"/>
    </row>
    <row r="262" spans="1:14" s="73" customFormat="1" ht="14.25" customHeight="1">
      <c r="A262" s="416" t="s">
        <v>56</v>
      </c>
      <c r="B262" s="416"/>
      <c r="C262" s="416"/>
      <c r="D262" s="416"/>
      <c r="E262" s="416"/>
      <c r="F262" s="416"/>
      <c r="G262" s="416"/>
      <c r="H262" s="416"/>
      <c r="I262" s="194"/>
      <c r="J262" s="194"/>
      <c r="K262" s="194"/>
      <c r="L262" s="194"/>
      <c r="M262" s="194"/>
      <c r="N262" s="247"/>
    </row>
    <row r="263" spans="1:14" s="15" customFormat="1" ht="15.75">
      <c r="A263" s="300" t="s">
        <v>151</v>
      </c>
      <c r="B263" s="301" t="s">
        <v>63</v>
      </c>
      <c r="C263" s="303">
        <v>180</v>
      </c>
      <c r="D263" s="303">
        <v>28.2</v>
      </c>
      <c r="E263" s="303">
        <v>19.65</v>
      </c>
      <c r="F263" s="303">
        <v>54.57</v>
      </c>
      <c r="G263" s="304">
        <v>5.58</v>
      </c>
      <c r="H263" s="305">
        <v>553.8</v>
      </c>
      <c r="I263" s="194"/>
      <c r="J263" s="194"/>
      <c r="K263" s="194"/>
      <c r="L263" s="194"/>
      <c r="M263" s="194"/>
      <c r="N263" s="247"/>
    </row>
    <row r="264" spans="1:14" s="15" customFormat="1" ht="15.75">
      <c r="A264" s="19" t="s">
        <v>14</v>
      </c>
      <c r="B264" s="62" t="s">
        <v>64</v>
      </c>
      <c r="C264" s="71">
        <v>10</v>
      </c>
      <c r="D264" s="69">
        <v>2.13</v>
      </c>
      <c r="E264" s="69">
        <v>2.8</v>
      </c>
      <c r="F264" s="69">
        <v>17.43</v>
      </c>
      <c r="G264" s="100">
        <v>0</v>
      </c>
      <c r="H264" s="245">
        <v>104</v>
      </c>
      <c r="I264" s="247"/>
      <c r="J264" s="247"/>
      <c r="K264" s="247"/>
      <c r="L264" s="247"/>
      <c r="M264" s="247"/>
      <c r="N264" s="247"/>
    </row>
    <row r="265" spans="1:15" s="167" customFormat="1" ht="19.5">
      <c r="A265" s="165"/>
      <c r="B265" s="166" t="s">
        <v>13</v>
      </c>
      <c r="C265" s="148">
        <f aca="true" t="shared" si="11" ref="C265:H265">C264+C263</f>
        <v>190</v>
      </c>
      <c r="D265" s="148">
        <f t="shared" si="11"/>
        <v>30.33</v>
      </c>
      <c r="E265" s="148">
        <f t="shared" si="11"/>
        <v>22.45</v>
      </c>
      <c r="F265" s="148">
        <f t="shared" si="11"/>
        <v>72</v>
      </c>
      <c r="G265" s="149">
        <f t="shared" si="11"/>
        <v>5.58</v>
      </c>
      <c r="H265" s="251">
        <f t="shared" si="11"/>
        <v>657.8</v>
      </c>
      <c r="I265" s="254"/>
      <c r="J265" s="254"/>
      <c r="K265" s="254"/>
      <c r="L265" s="254"/>
      <c r="M265" s="254"/>
      <c r="N265" s="254"/>
      <c r="O265" s="253"/>
    </row>
    <row r="266" s="412" customFormat="1" ht="14.25" customHeight="1">
      <c r="A266" s="412" t="s">
        <v>57</v>
      </c>
    </row>
    <row r="267" spans="1:14" s="15" customFormat="1" ht="15.75">
      <c r="A267" s="300" t="s">
        <v>204</v>
      </c>
      <c r="B267" s="301" t="s">
        <v>205</v>
      </c>
      <c r="C267" s="303">
        <v>40</v>
      </c>
      <c r="D267" s="303">
        <v>2.95</v>
      </c>
      <c r="E267" s="303">
        <v>5.19</v>
      </c>
      <c r="F267" s="303">
        <v>16.25</v>
      </c>
      <c r="G267" s="304">
        <v>17.41</v>
      </c>
      <c r="H267" s="305">
        <v>124.36</v>
      </c>
      <c r="I267" s="194"/>
      <c r="J267" s="194"/>
      <c r="K267" s="194"/>
      <c r="L267" s="194"/>
      <c r="M267" s="194"/>
      <c r="N267" s="247"/>
    </row>
    <row r="268" spans="1:14" s="15" customFormat="1" ht="15.75">
      <c r="A268" s="300" t="s">
        <v>193</v>
      </c>
      <c r="B268" s="301" t="s">
        <v>231</v>
      </c>
      <c r="C268" s="303">
        <v>70</v>
      </c>
      <c r="D268" s="303">
        <v>29.65</v>
      </c>
      <c r="E268" s="303">
        <v>8.72</v>
      </c>
      <c r="F268" s="303">
        <v>7</v>
      </c>
      <c r="G268" s="304">
        <v>0.13</v>
      </c>
      <c r="H268" s="305">
        <v>223.14</v>
      </c>
      <c r="I268" s="194"/>
      <c r="J268" s="194"/>
      <c r="K268" s="194"/>
      <c r="L268" s="194"/>
      <c r="M268" s="194"/>
      <c r="N268" s="247"/>
    </row>
    <row r="269" spans="1:14" s="15" customFormat="1" ht="15.75">
      <c r="A269" s="300" t="s">
        <v>206</v>
      </c>
      <c r="B269" s="301" t="s">
        <v>207</v>
      </c>
      <c r="C269" s="346">
        <v>30</v>
      </c>
      <c r="D269" s="303">
        <v>0.83</v>
      </c>
      <c r="E269" s="303">
        <v>3.06</v>
      </c>
      <c r="F269" s="303">
        <v>3.24</v>
      </c>
      <c r="G269" s="304">
        <v>0.2</v>
      </c>
      <c r="H269" s="305">
        <v>40.48</v>
      </c>
      <c r="I269" s="194"/>
      <c r="J269" s="194"/>
      <c r="K269" s="194"/>
      <c r="L269" s="194"/>
      <c r="M269" s="194"/>
      <c r="N269" s="247"/>
    </row>
    <row r="270" spans="1:14" s="15" customFormat="1" ht="15.75">
      <c r="A270" s="300" t="s">
        <v>167</v>
      </c>
      <c r="B270" s="301" t="s">
        <v>120</v>
      </c>
      <c r="C270" s="346">
        <v>180</v>
      </c>
      <c r="D270" s="303">
        <v>0</v>
      </c>
      <c r="E270" s="303">
        <v>0</v>
      </c>
      <c r="F270" s="303">
        <v>9</v>
      </c>
      <c r="G270" s="304">
        <v>0</v>
      </c>
      <c r="H270" s="305">
        <v>35.97</v>
      </c>
      <c r="I270" s="194"/>
      <c r="J270" s="194"/>
      <c r="K270" s="194"/>
      <c r="L270" s="194"/>
      <c r="M270" s="194"/>
      <c r="N270" s="247"/>
    </row>
    <row r="271" spans="1:14" s="15" customFormat="1" ht="15.75">
      <c r="A271" s="300" t="s">
        <v>14</v>
      </c>
      <c r="B271" s="301" t="s">
        <v>18</v>
      </c>
      <c r="C271" s="311">
        <v>20</v>
      </c>
      <c r="D271" s="303">
        <v>1.52</v>
      </c>
      <c r="E271" s="303">
        <v>0.16</v>
      </c>
      <c r="F271" s="303">
        <v>9.84</v>
      </c>
      <c r="G271" s="304">
        <v>0</v>
      </c>
      <c r="H271" s="305">
        <v>46.88</v>
      </c>
      <c r="I271" s="194"/>
      <c r="J271" s="194"/>
      <c r="K271" s="194"/>
      <c r="L271" s="194"/>
      <c r="M271" s="194"/>
      <c r="N271" s="247"/>
    </row>
    <row r="272" spans="1:14" s="15" customFormat="1" ht="15.75">
      <c r="A272" s="300" t="s">
        <v>156</v>
      </c>
      <c r="B272" s="301" t="s">
        <v>186</v>
      </c>
      <c r="C272" s="311">
        <v>100</v>
      </c>
      <c r="D272" s="303">
        <v>4.37</v>
      </c>
      <c r="E272" s="303">
        <v>0.5</v>
      </c>
      <c r="F272" s="303">
        <v>60.43</v>
      </c>
      <c r="G272" s="304">
        <v>103</v>
      </c>
      <c r="H272" s="305">
        <v>274.04</v>
      </c>
      <c r="I272" s="194"/>
      <c r="J272" s="194"/>
      <c r="K272" s="194"/>
      <c r="L272" s="194"/>
      <c r="M272" s="194"/>
      <c r="N272" s="247"/>
    </row>
    <row r="273" spans="1:14" s="155" customFormat="1" ht="19.5">
      <c r="A273" s="56"/>
      <c r="B273" s="168" t="s">
        <v>13</v>
      </c>
      <c r="C273" s="56">
        <f>C272+C270+C267+70+40</f>
        <v>430</v>
      </c>
      <c r="D273" s="56">
        <f>SUM(D267:D272)</f>
        <v>39.32</v>
      </c>
      <c r="E273" s="56">
        <f>SUM(E267:E272)</f>
        <v>17.63</v>
      </c>
      <c r="F273" s="56">
        <f>SUM(F267:F272)</f>
        <v>105.75999999999999</v>
      </c>
      <c r="G273" s="57">
        <f>SUM(G267:G272)</f>
        <v>120.74</v>
      </c>
      <c r="H273" s="108">
        <f>SUM(H267:H272)</f>
        <v>744.8700000000001</v>
      </c>
      <c r="I273" s="240"/>
      <c r="J273" s="240"/>
      <c r="K273" s="240"/>
      <c r="L273" s="240"/>
      <c r="M273" s="240"/>
      <c r="N273" s="254"/>
    </row>
    <row r="274" spans="1:14" s="155" customFormat="1" ht="19.5">
      <c r="A274" s="56"/>
      <c r="B274" s="162" t="s">
        <v>19</v>
      </c>
      <c r="C274" s="164">
        <f aca="true" t="shared" si="12" ref="C274:H274">C273+C265+C261+C251+C248</f>
        <v>1811</v>
      </c>
      <c r="D274" s="164">
        <f t="shared" si="12"/>
        <v>117.69000000000003</v>
      </c>
      <c r="E274" s="164">
        <f t="shared" si="12"/>
        <v>80.58</v>
      </c>
      <c r="F274" s="164">
        <f t="shared" si="12"/>
        <v>331.87</v>
      </c>
      <c r="G274" s="169">
        <f t="shared" si="12"/>
        <v>164.74999999999997</v>
      </c>
      <c r="H274" s="170">
        <f t="shared" si="12"/>
        <v>2601.0099999999998</v>
      </c>
      <c r="I274" s="240"/>
      <c r="J274" s="240"/>
      <c r="K274" s="240"/>
      <c r="L274" s="240"/>
      <c r="M274" s="240"/>
      <c r="N274" s="254"/>
    </row>
    <row r="275" spans="1:14" s="15" customFormat="1" ht="15.75">
      <c r="A275" s="11"/>
      <c r="B275" s="18" t="s">
        <v>20</v>
      </c>
      <c r="C275" s="11"/>
      <c r="D275" s="13">
        <v>73</v>
      </c>
      <c r="E275" s="13">
        <v>69</v>
      </c>
      <c r="F275" s="13">
        <v>275</v>
      </c>
      <c r="G275" s="16">
        <v>45</v>
      </c>
      <c r="H275" s="111">
        <v>1963</v>
      </c>
      <c r="I275" s="194"/>
      <c r="J275" s="194"/>
      <c r="K275" s="194"/>
      <c r="L275" s="194"/>
      <c r="M275" s="194"/>
      <c r="N275" s="247"/>
    </row>
    <row r="276" spans="1:14" s="15" customFormat="1" ht="31.5">
      <c r="A276" s="11"/>
      <c r="B276" s="18" t="s">
        <v>21</v>
      </c>
      <c r="C276" s="11"/>
      <c r="D276" s="13">
        <f>D274*100/D275</f>
        <v>161.2191780821918</v>
      </c>
      <c r="E276" s="13">
        <f>E274*100/E275</f>
        <v>116.78260869565217</v>
      </c>
      <c r="F276" s="13">
        <f>F274*100/F275</f>
        <v>120.68</v>
      </c>
      <c r="G276" s="16">
        <f>G274*100/G275</f>
        <v>366.11111111111103</v>
      </c>
      <c r="H276" s="111">
        <f>H274*100/H275</f>
        <v>132.50178298522667</v>
      </c>
      <c r="I276" s="194"/>
      <c r="J276" s="194"/>
      <c r="K276" s="194"/>
      <c r="L276" s="194"/>
      <c r="M276" s="194"/>
      <c r="N276" s="247"/>
    </row>
    <row r="277" spans="1:14" s="72" customFormat="1" ht="15.75" customHeight="1">
      <c r="A277" s="421" t="s">
        <v>109</v>
      </c>
      <c r="B277" s="421"/>
      <c r="C277" s="421"/>
      <c r="D277" s="421"/>
      <c r="E277" s="421"/>
      <c r="F277" s="421"/>
      <c r="G277" s="421"/>
      <c r="H277" s="421"/>
      <c r="I277" s="243"/>
      <c r="J277" s="243"/>
      <c r="K277" s="243"/>
      <c r="L277" s="243"/>
      <c r="M277" s="243"/>
      <c r="N277" s="272"/>
    </row>
    <row r="278" spans="1:14" s="15" customFormat="1" ht="15.75" customHeight="1">
      <c r="A278" s="394" t="s">
        <v>7</v>
      </c>
      <c r="B278" s="400" t="s">
        <v>8</v>
      </c>
      <c r="C278" s="400" t="s">
        <v>59</v>
      </c>
      <c r="D278" s="400" t="s">
        <v>9</v>
      </c>
      <c r="E278" s="400" t="s">
        <v>60</v>
      </c>
      <c r="F278" s="400" t="s">
        <v>11</v>
      </c>
      <c r="G278" s="406" t="s">
        <v>52</v>
      </c>
      <c r="H278" s="399" t="s">
        <v>12</v>
      </c>
      <c r="I278" s="194"/>
      <c r="J278" s="194"/>
      <c r="K278" s="194"/>
      <c r="L278" s="194"/>
      <c r="M278" s="194"/>
      <c r="N278" s="247"/>
    </row>
    <row r="279" spans="1:14" s="15" customFormat="1" ht="15.75" hidden="1">
      <c r="A279" s="395"/>
      <c r="B279" s="400"/>
      <c r="C279" s="400"/>
      <c r="D279" s="400"/>
      <c r="E279" s="400"/>
      <c r="F279" s="400"/>
      <c r="G279" s="407"/>
      <c r="H279" s="399"/>
      <c r="I279" s="194"/>
      <c r="J279" s="194"/>
      <c r="K279" s="194"/>
      <c r="L279" s="194"/>
      <c r="M279" s="194"/>
      <c r="N279" s="247"/>
    </row>
    <row r="280" spans="1:14" s="73" customFormat="1" ht="16.5" customHeight="1">
      <c r="A280" s="392" t="s">
        <v>53</v>
      </c>
      <c r="B280" s="392"/>
      <c r="C280" s="392"/>
      <c r="D280" s="392"/>
      <c r="E280" s="392"/>
      <c r="F280" s="392"/>
      <c r="G280" s="392"/>
      <c r="H280" s="392"/>
      <c r="I280" s="194"/>
      <c r="J280" s="194"/>
      <c r="K280" s="194"/>
      <c r="L280" s="194"/>
      <c r="M280" s="194"/>
      <c r="N280" s="247"/>
    </row>
    <row r="281" spans="1:14" s="15" customFormat="1" ht="15.75">
      <c r="A281" s="300" t="s">
        <v>208</v>
      </c>
      <c r="B281" s="301" t="s">
        <v>232</v>
      </c>
      <c r="C281" s="302">
        <v>150</v>
      </c>
      <c r="D281" s="348">
        <v>5.01</v>
      </c>
      <c r="E281" s="348">
        <v>7.35</v>
      </c>
      <c r="F281" s="348">
        <v>16.98</v>
      </c>
      <c r="G281" s="349">
        <v>1.42</v>
      </c>
      <c r="H281" s="350">
        <v>150.04</v>
      </c>
      <c r="I281" s="194"/>
      <c r="J281" s="194"/>
      <c r="K281" s="194"/>
      <c r="L281" s="194"/>
      <c r="M281" s="194"/>
      <c r="N281" s="247"/>
    </row>
    <row r="282" spans="1:14" s="15" customFormat="1" ht="15.75">
      <c r="A282" s="300" t="s">
        <v>171</v>
      </c>
      <c r="B282" s="301" t="s">
        <v>209</v>
      </c>
      <c r="C282" s="351" t="s">
        <v>225</v>
      </c>
      <c r="D282" s="303">
        <v>5.37</v>
      </c>
      <c r="E282" s="303">
        <v>7.1</v>
      </c>
      <c r="F282" s="303">
        <v>35.35</v>
      </c>
      <c r="G282" s="304">
        <v>0</v>
      </c>
      <c r="H282" s="305">
        <v>219.02</v>
      </c>
      <c r="I282" s="194"/>
      <c r="J282" s="194"/>
      <c r="K282" s="194"/>
      <c r="L282" s="194"/>
      <c r="M282" s="194"/>
      <c r="N282" s="247"/>
    </row>
    <row r="283" spans="1:14" s="15" customFormat="1" ht="15.75">
      <c r="A283" s="300" t="s">
        <v>122</v>
      </c>
      <c r="B283" s="310" t="s">
        <v>31</v>
      </c>
      <c r="C283" s="311">
        <v>150</v>
      </c>
      <c r="D283" s="303">
        <v>2.19</v>
      </c>
      <c r="E283" s="303">
        <v>2.29</v>
      </c>
      <c r="F283" s="303">
        <v>12.23</v>
      </c>
      <c r="G283" s="304">
        <v>0.87</v>
      </c>
      <c r="H283" s="305">
        <v>79</v>
      </c>
      <c r="I283" s="194"/>
      <c r="J283" s="194"/>
      <c r="K283" s="194"/>
      <c r="L283" s="194"/>
      <c r="M283" s="194"/>
      <c r="N283" s="247"/>
    </row>
    <row r="284" spans="1:14" s="58" customFormat="1" ht="19.5">
      <c r="A284" s="125"/>
      <c r="B284" s="125" t="s">
        <v>13</v>
      </c>
      <c r="C284" s="56">
        <v>438</v>
      </c>
      <c r="D284" s="56">
        <f>SUM(D281:D283)</f>
        <v>12.569999999999999</v>
      </c>
      <c r="E284" s="56">
        <f>SUM(E281:E283)</f>
        <v>16.74</v>
      </c>
      <c r="F284" s="56">
        <f>SUM(F281:F283)</f>
        <v>64.56</v>
      </c>
      <c r="G284" s="57">
        <f>SUM(G281:G283)</f>
        <v>2.29</v>
      </c>
      <c r="H284" s="108">
        <f>SUM(H281:H283)</f>
        <v>448.06</v>
      </c>
      <c r="I284" s="225"/>
      <c r="J284" s="225"/>
      <c r="K284" s="225"/>
      <c r="L284" s="225"/>
      <c r="M284" s="225"/>
      <c r="N284" s="234"/>
    </row>
    <row r="285" spans="1:14" s="73" customFormat="1" ht="15.75">
      <c r="A285" s="74" t="s">
        <v>54</v>
      </c>
      <c r="B285" s="75"/>
      <c r="C285" s="78"/>
      <c r="D285" s="79"/>
      <c r="E285" s="79"/>
      <c r="F285" s="79"/>
      <c r="G285" s="101"/>
      <c r="H285" s="116"/>
      <c r="I285" s="194"/>
      <c r="J285" s="194"/>
      <c r="K285" s="194"/>
      <c r="L285" s="194"/>
      <c r="M285" s="194"/>
      <c r="N285" s="247"/>
    </row>
    <row r="286" spans="1:14" s="15" customFormat="1" ht="15.75">
      <c r="A286" s="367" t="s">
        <v>14</v>
      </c>
      <c r="B286" s="344" t="s">
        <v>4</v>
      </c>
      <c r="C286" s="368">
        <v>100</v>
      </c>
      <c r="D286" s="369">
        <v>0.4</v>
      </c>
      <c r="E286" s="369">
        <v>0.1</v>
      </c>
      <c r="F286" s="369">
        <v>9.8</v>
      </c>
      <c r="G286" s="370">
        <v>2</v>
      </c>
      <c r="H286" s="371">
        <v>43</v>
      </c>
      <c r="I286" s="194"/>
      <c r="J286" s="194"/>
      <c r="K286" s="194"/>
      <c r="L286" s="194"/>
      <c r="M286" s="194"/>
      <c r="N286" s="247"/>
    </row>
    <row r="287" spans="1:14" s="58" customFormat="1" ht="19.5">
      <c r="A287" s="70"/>
      <c r="B287" s="45" t="s">
        <v>13</v>
      </c>
      <c r="C287" s="56">
        <v>190</v>
      </c>
      <c r="D287" s="56">
        <f>SUM(D286:D286)</f>
        <v>0.4</v>
      </c>
      <c r="E287" s="56">
        <f>SUM(E286:E286)</f>
        <v>0.1</v>
      </c>
      <c r="F287" s="56">
        <f>SUM(F286:F286)</f>
        <v>9.8</v>
      </c>
      <c r="G287" s="57">
        <f>SUM(G286:G286)</f>
        <v>2</v>
      </c>
      <c r="H287" s="108">
        <f>SUM(H286:H286)</f>
        <v>43</v>
      </c>
      <c r="I287" s="225"/>
      <c r="J287" s="225"/>
      <c r="K287" s="225"/>
      <c r="L287" s="225"/>
      <c r="M287" s="225"/>
      <c r="N287" s="234"/>
    </row>
    <row r="288" spans="1:14" s="73" customFormat="1" ht="15.75">
      <c r="A288" s="392" t="s">
        <v>55</v>
      </c>
      <c r="B288" s="392"/>
      <c r="C288" s="392"/>
      <c r="D288" s="392"/>
      <c r="E288" s="392"/>
      <c r="F288" s="392"/>
      <c r="G288" s="392"/>
      <c r="H288" s="392"/>
      <c r="I288" s="194"/>
      <c r="J288" s="194"/>
      <c r="K288" s="194"/>
      <c r="L288" s="194"/>
      <c r="M288" s="194"/>
      <c r="N288" s="247"/>
    </row>
    <row r="289" spans="1:14" s="15" customFormat="1" ht="31.5">
      <c r="A289" s="300" t="s">
        <v>28</v>
      </c>
      <c r="B289" s="301" t="s">
        <v>233</v>
      </c>
      <c r="C289" s="302">
        <v>40</v>
      </c>
      <c r="D289" s="303">
        <v>2.39</v>
      </c>
      <c r="E289" s="303">
        <v>2.15</v>
      </c>
      <c r="F289" s="303">
        <v>7.6</v>
      </c>
      <c r="G289" s="304">
        <v>7.38</v>
      </c>
      <c r="H289" s="305">
        <v>60.5</v>
      </c>
      <c r="I289" s="194"/>
      <c r="J289" s="194"/>
      <c r="K289" s="194"/>
      <c r="L289" s="194"/>
      <c r="M289" s="194"/>
      <c r="N289" s="247"/>
    </row>
    <row r="290" spans="1:14" s="15" customFormat="1" ht="15.75">
      <c r="A290" s="300" t="s">
        <v>210</v>
      </c>
      <c r="B290" s="301" t="s">
        <v>211</v>
      </c>
      <c r="C290" s="302" t="s">
        <v>234</v>
      </c>
      <c r="D290" s="303">
        <v>5.94</v>
      </c>
      <c r="E290" s="303">
        <v>5.39</v>
      </c>
      <c r="F290" s="303">
        <v>13.98</v>
      </c>
      <c r="G290" s="304">
        <v>18.43</v>
      </c>
      <c r="H290" s="305">
        <v>128.76</v>
      </c>
      <c r="I290" s="194"/>
      <c r="J290" s="194"/>
      <c r="K290" s="194"/>
      <c r="L290" s="194"/>
      <c r="M290" s="194"/>
      <c r="N290" s="247"/>
    </row>
    <row r="291" spans="1:14" s="15" customFormat="1" ht="31.5">
      <c r="A291" s="300" t="s">
        <v>5</v>
      </c>
      <c r="B291" s="301" t="s">
        <v>235</v>
      </c>
      <c r="C291" s="302">
        <v>70</v>
      </c>
      <c r="D291" s="303">
        <v>0.76</v>
      </c>
      <c r="E291" s="303">
        <v>5.39</v>
      </c>
      <c r="F291" s="303">
        <v>3.3</v>
      </c>
      <c r="G291" s="304">
        <v>2.02</v>
      </c>
      <c r="H291" s="305">
        <v>65.14</v>
      </c>
      <c r="I291" s="194"/>
      <c r="J291" s="194"/>
      <c r="K291" s="194"/>
      <c r="L291" s="194"/>
      <c r="M291" s="194"/>
      <c r="N291" s="247"/>
    </row>
    <row r="292" spans="1:14" s="9" customFormat="1" ht="15.75">
      <c r="A292" s="300" t="s">
        <v>149</v>
      </c>
      <c r="B292" s="310" t="s">
        <v>46</v>
      </c>
      <c r="C292" s="302">
        <v>80</v>
      </c>
      <c r="D292" s="303">
        <v>3.54</v>
      </c>
      <c r="E292" s="303">
        <v>1.87</v>
      </c>
      <c r="F292" s="303">
        <v>22.59</v>
      </c>
      <c r="G292" s="304">
        <v>0</v>
      </c>
      <c r="H292" s="305">
        <v>119.48</v>
      </c>
      <c r="I292" s="191"/>
      <c r="J292" s="191"/>
      <c r="K292" s="191"/>
      <c r="L292" s="191"/>
      <c r="M292" s="191"/>
      <c r="N292" s="248"/>
    </row>
    <row r="293" spans="1:14" s="15" customFormat="1" ht="15.75">
      <c r="A293" s="300" t="s">
        <v>135</v>
      </c>
      <c r="B293" s="310" t="s">
        <v>150</v>
      </c>
      <c r="C293" s="302">
        <v>150</v>
      </c>
      <c r="D293" s="303">
        <v>0.27</v>
      </c>
      <c r="E293" s="303">
        <v>0</v>
      </c>
      <c r="F293" s="303">
        <v>8.99</v>
      </c>
      <c r="G293" s="304">
        <v>0</v>
      </c>
      <c r="H293" s="305">
        <v>66.92</v>
      </c>
      <c r="I293" s="194"/>
      <c r="J293" s="194"/>
      <c r="K293" s="194"/>
      <c r="L293" s="194"/>
      <c r="M293" s="194"/>
      <c r="N293" s="247"/>
    </row>
    <row r="294" spans="1:14" s="194" customFormat="1" ht="15.75">
      <c r="A294" s="352" t="s">
        <v>14</v>
      </c>
      <c r="B294" s="353" t="s">
        <v>16</v>
      </c>
      <c r="C294" s="354">
        <v>40</v>
      </c>
      <c r="D294" s="355">
        <v>1.84</v>
      </c>
      <c r="E294" s="355">
        <v>0.48</v>
      </c>
      <c r="F294" s="355">
        <v>15.96</v>
      </c>
      <c r="G294" s="356">
        <v>0</v>
      </c>
      <c r="H294" s="357">
        <v>77.92</v>
      </c>
      <c r="N294" s="247"/>
    </row>
    <row r="295" spans="1:14" s="15" customFormat="1" ht="15.75">
      <c r="A295" s="14"/>
      <c r="B295" s="8"/>
      <c r="C295" s="41"/>
      <c r="D295" s="39"/>
      <c r="E295" s="39"/>
      <c r="F295" s="39"/>
      <c r="G295" s="40"/>
      <c r="H295" s="105"/>
      <c r="I295" s="194"/>
      <c r="J295" s="194"/>
      <c r="K295" s="194"/>
      <c r="L295" s="194"/>
      <c r="M295" s="194"/>
      <c r="N295" s="247"/>
    </row>
    <row r="296" spans="1:14" s="58" customFormat="1" ht="19.5">
      <c r="A296" s="125"/>
      <c r="B296" s="125" t="s">
        <v>13</v>
      </c>
      <c r="C296" s="56">
        <f>C295+C293+C292+C289+250+12+70+40+C294</f>
        <v>682</v>
      </c>
      <c r="D296" s="56">
        <f>SUM(D289:D295)</f>
        <v>14.739999999999998</v>
      </c>
      <c r="E296" s="56">
        <f>SUM(E289:E295)</f>
        <v>15.280000000000001</v>
      </c>
      <c r="F296" s="56">
        <f>SUM(F289:F295)</f>
        <v>72.42</v>
      </c>
      <c r="G296" s="57">
        <f>SUM(G289:G295)</f>
        <v>27.83</v>
      </c>
      <c r="H296" s="108">
        <f>SUM(H289:H295)</f>
        <v>518.72</v>
      </c>
      <c r="I296" s="240"/>
      <c r="J296" s="225"/>
      <c r="K296" s="225"/>
      <c r="L296" s="225"/>
      <c r="M296" s="225"/>
      <c r="N296" s="234"/>
    </row>
    <row r="297" spans="1:14" s="73" customFormat="1" ht="15.75">
      <c r="A297" s="422" t="s">
        <v>56</v>
      </c>
      <c r="B297" s="422"/>
      <c r="C297" s="422"/>
      <c r="D297" s="422"/>
      <c r="E297" s="422"/>
      <c r="F297" s="422"/>
      <c r="G297" s="422"/>
      <c r="H297" s="422"/>
      <c r="I297" s="194"/>
      <c r="J297" s="194"/>
      <c r="K297" s="194"/>
      <c r="L297" s="194"/>
      <c r="M297" s="194"/>
      <c r="N297" s="247"/>
    </row>
    <row r="298" spans="1:14" s="15" customFormat="1" ht="15.75">
      <c r="A298" s="300" t="s">
        <v>151</v>
      </c>
      <c r="B298" s="301" t="s">
        <v>236</v>
      </c>
      <c r="C298" s="303">
        <v>180</v>
      </c>
      <c r="D298" s="303">
        <v>28.2</v>
      </c>
      <c r="E298" s="303">
        <v>19.65</v>
      </c>
      <c r="F298" s="303">
        <v>54.57</v>
      </c>
      <c r="G298" s="304">
        <v>5.58</v>
      </c>
      <c r="H298" s="305">
        <v>553.8</v>
      </c>
      <c r="I298" s="194"/>
      <c r="J298" s="194"/>
      <c r="K298" s="194"/>
      <c r="L298" s="194"/>
      <c r="M298" s="194"/>
      <c r="N298" s="247"/>
    </row>
    <row r="299" spans="1:14" s="15" customFormat="1" ht="15.75">
      <c r="A299" s="19" t="s">
        <v>14</v>
      </c>
      <c r="B299" s="62" t="s">
        <v>64</v>
      </c>
      <c r="C299" s="71">
        <v>35</v>
      </c>
      <c r="D299" s="69">
        <v>2.13</v>
      </c>
      <c r="E299" s="69">
        <v>2.83</v>
      </c>
      <c r="F299" s="69">
        <v>17.43</v>
      </c>
      <c r="G299" s="100">
        <v>0</v>
      </c>
      <c r="H299" s="105">
        <v>104</v>
      </c>
      <c r="I299" s="194"/>
      <c r="J299" s="194"/>
      <c r="K299" s="194"/>
      <c r="L299" s="194"/>
      <c r="M299" s="194"/>
      <c r="N299" s="247"/>
    </row>
    <row r="300" spans="1:14" s="58" customFormat="1" ht="19.5">
      <c r="A300" s="151"/>
      <c r="B300" s="140" t="s">
        <v>13</v>
      </c>
      <c r="C300" s="148">
        <f aca="true" t="shared" si="13" ref="C300:H300">C299+C298</f>
        <v>215</v>
      </c>
      <c r="D300" s="148">
        <f t="shared" si="13"/>
        <v>30.33</v>
      </c>
      <c r="E300" s="148">
        <f t="shared" si="13"/>
        <v>22.479999999999997</v>
      </c>
      <c r="F300" s="148">
        <f t="shared" si="13"/>
        <v>72</v>
      </c>
      <c r="G300" s="149">
        <f t="shared" si="13"/>
        <v>5.58</v>
      </c>
      <c r="H300" s="150">
        <f t="shared" si="13"/>
        <v>657.8</v>
      </c>
      <c r="I300" s="225"/>
      <c r="J300" s="225"/>
      <c r="K300" s="225"/>
      <c r="L300" s="225"/>
      <c r="M300" s="225"/>
      <c r="N300" s="234"/>
    </row>
    <row r="301" s="412" customFormat="1" ht="14.25" customHeight="1">
      <c r="A301" s="412" t="s">
        <v>57</v>
      </c>
    </row>
    <row r="302" spans="1:14" s="15" customFormat="1" ht="33" customHeight="1">
      <c r="A302" s="300" t="s">
        <v>23</v>
      </c>
      <c r="B302" s="301" t="s">
        <v>237</v>
      </c>
      <c r="C302" s="303" t="s">
        <v>238</v>
      </c>
      <c r="D302" s="303">
        <v>27.17</v>
      </c>
      <c r="E302" s="303">
        <v>13.11</v>
      </c>
      <c r="F302" s="303">
        <v>31.5</v>
      </c>
      <c r="G302" s="304">
        <v>1.18</v>
      </c>
      <c r="H302" s="305">
        <v>348.21</v>
      </c>
      <c r="I302" s="194"/>
      <c r="J302" s="194"/>
      <c r="K302" s="194"/>
      <c r="L302" s="194"/>
      <c r="M302" s="194"/>
      <c r="N302" s="247"/>
    </row>
    <row r="303" spans="1:14" s="15" customFormat="1" ht="15.75">
      <c r="A303" s="309">
        <v>44</v>
      </c>
      <c r="B303" s="301" t="s">
        <v>155</v>
      </c>
      <c r="C303" s="311">
        <v>150</v>
      </c>
      <c r="D303" s="303">
        <v>0.04</v>
      </c>
      <c r="E303" s="303">
        <v>0</v>
      </c>
      <c r="F303" s="303">
        <v>9.12</v>
      </c>
      <c r="G303" s="304">
        <v>0</v>
      </c>
      <c r="H303" s="305">
        <v>37.29</v>
      </c>
      <c r="I303" s="194"/>
      <c r="J303" s="194"/>
      <c r="K303" s="194"/>
      <c r="L303" s="194"/>
      <c r="M303" s="194"/>
      <c r="N303" s="247"/>
    </row>
    <row r="304" spans="1:14" s="15" customFormat="1" ht="15.75">
      <c r="A304" s="300" t="s">
        <v>14</v>
      </c>
      <c r="B304" s="301" t="s">
        <v>18</v>
      </c>
      <c r="C304" s="311">
        <v>20</v>
      </c>
      <c r="D304" s="303">
        <v>1.52</v>
      </c>
      <c r="E304" s="303">
        <v>0.16</v>
      </c>
      <c r="F304" s="303">
        <v>9.84</v>
      </c>
      <c r="G304" s="304">
        <v>0</v>
      </c>
      <c r="H304" s="305">
        <v>46.88</v>
      </c>
      <c r="I304" s="194"/>
      <c r="J304" s="194"/>
      <c r="K304" s="194"/>
      <c r="L304" s="194"/>
      <c r="M304" s="194"/>
      <c r="N304" s="247"/>
    </row>
    <row r="305" spans="1:14" s="15" customFormat="1" ht="15.75">
      <c r="A305" s="300" t="s">
        <v>156</v>
      </c>
      <c r="B305" s="301" t="s">
        <v>186</v>
      </c>
      <c r="C305" s="311">
        <v>100</v>
      </c>
      <c r="D305" s="303">
        <v>4.37</v>
      </c>
      <c r="E305" s="303">
        <v>0.5</v>
      </c>
      <c r="F305" s="303">
        <v>60.43</v>
      </c>
      <c r="G305" s="304">
        <v>103</v>
      </c>
      <c r="H305" s="305">
        <v>274.04</v>
      </c>
      <c r="I305" s="194"/>
      <c r="J305" s="194"/>
      <c r="K305" s="194"/>
      <c r="L305" s="194"/>
      <c r="M305" s="194"/>
      <c r="N305" s="247"/>
    </row>
    <row r="306" spans="1:14" s="58" customFormat="1" ht="19.5">
      <c r="A306" s="125"/>
      <c r="B306" s="125" t="s">
        <v>13</v>
      </c>
      <c r="C306" s="148">
        <f>C305+C303+150+30</f>
        <v>430</v>
      </c>
      <c r="D306" s="148">
        <f>SUM(D302:D305)</f>
        <v>33.1</v>
      </c>
      <c r="E306" s="148">
        <f>SUM(E302:E305)</f>
        <v>13.77</v>
      </c>
      <c r="F306" s="148">
        <f>SUM(F302:F305)</f>
        <v>110.88999999999999</v>
      </c>
      <c r="G306" s="149">
        <f>SUM(G302:G305)</f>
        <v>104.18</v>
      </c>
      <c r="H306" s="150">
        <f>SUM(H302:H305)</f>
        <v>706.4200000000001</v>
      </c>
      <c r="I306" s="225"/>
      <c r="J306" s="225"/>
      <c r="K306" s="225"/>
      <c r="L306" s="225"/>
      <c r="M306" s="225"/>
      <c r="N306" s="234"/>
    </row>
    <row r="307" spans="1:14" s="58" customFormat="1" ht="19.5">
      <c r="A307" s="125"/>
      <c r="B307" s="125" t="s">
        <v>19</v>
      </c>
      <c r="C307" s="56">
        <f aca="true" t="shared" si="14" ref="C307:H307">C306+C300+C296+C287+C284</f>
        <v>1955</v>
      </c>
      <c r="D307" s="56">
        <f t="shared" si="14"/>
        <v>91.14</v>
      </c>
      <c r="E307" s="56">
        <f t="shared" si="14"/>
        <v>68.37</v>
      </c>
      <c r="F307" s="56">
        <f t="shared" si="14"/>
        <v>329.67</v>
      </c>
      <c r="G307" s="57">
        <f t="shared" si="14"/>
        <v>141.88</v>
      </c>
      <c r="H307" s="108">
        <f t="shared" si="14"/>
        <v>2374</v>
      </c>
      <c r="I307" s="225"/>
      <c r="J307" s="225"/>
      <c r="K307" s="225"/>
      <c r="L307" s="225"/>
      <c r="M307" s="225"/>
      <c r="N307" s="234"/>
    </row>
    <row r="308" spans="1:14" s="15" customFormat="1" ht="15.75">
      <c r="A308" s="61"/>
      <c r="B308" s="218" t="s">
        <v>20</v>
      </c>
      <c r="C308" s="61"/>
      <c r="D308" s="219">
        <v>73</v>
      </c>
      <c r="E308" s="219">
        <v>69</v>
      </c>
      <c r="F308" s="219">
        <v>275</v>
      </c>
      <c r="G308" s="220">
        <v>45</v>
      </c>
      <c r="H308" s="221">
        <v>1963</v>
      </c>
      <c r="I308" s="194"/>
      <c r="J308" s="194"/>
      <c r="K308" s="194"/>
      <c r="L308" s="194"/>
      <c r="M308" s="194"/>
      <c r="N308" s="247"/>
    </row>
    <row r="309" spans="1:14" s="15" customFormat="1" ht="31.5">
      <c r="A309" s="11"/>
      <c r="B309" s="18" t="s">
        <v>21</v>
      </c>
      <c r="C309" s="11"/>
      <c r="D309" s="48">
        <f>D307*100/D308</f>
        <v>124.84931506849315</v>
      </c>
      <c r="E309" s="48">
        <f>E307*100/E308</f>
        <v>99.08695652173913</v>
      </c>
      <c r="F309" s="48">
        <f>F307*100/F308</f>
        <v>119.88</v>
      </c>
      <c r="G309" s="48">
        <f>G307*100/G308</f>
        <v>315.2888888888889</v>
      </c>
      <c r="H309" s="48">
        <f>H307*100/H308</f>
        <v>120.93734080489047</v>
      </c>
      <c r="I309" s="194"/>
      <c r="J309" s="194"/>
      <c r="K309" s="194"/>
      <c r="L309" s="194"/>
      <c r="M309" s="194"/>
      <c r="N309" s="247"/>
    </row>
    <row r="310" spans="8:14" s="15" customFormat="1" ht="15.75" hidden="1">
      <c r="H310" s="222"/>
      <c r="I310" s="194"/>
      <c r="J310" s="194"/>
      <c r="K310" s="194"/>
      <c r="L310" s="194"/>
      <c r="M310" s="194"/>
      <c r="N310" s="247"/>
    </row>
    <row r="311" spans="1:14" s="15" customFormat="1" ht="15.75" hidden="1">
      <c r="A311" s="23"/>
      <c r="B311" s="24"/>
      <c r="C311" s="23"/>
      <c r="D311" s="26"/>
      <c r="E311" s="26"/>
      <c r="F311" s="26"/>
      <c r="G311" s="26"/>
      <c r="H311" s="111"/>
      <c r="I311" s="194"/>
      <c r="J311" s="194"/>
      <c r="K311" s="194"/>
      <c r="L311" s="194"/>
      <c r="M311" s="194"/>
      <c r="N311" s="247"/>
    </row>
    <row r="312" spans="1:14" s="72" customFormat="1" ht="15.75" customHeight="1">
      <c r="A312" s="421" t="s">
        <v>111</v>
      </c>
      <c r="B312" s="421"/>
      <c r="C312" s="421"/>
      <c r="D312" s="421"/>
      <c r="E312" s="421"/>
      <c r="F312" s="421"/>
      <c r="G312" s="421"/>
      <c r="H312" s="421"/>
      <c r="I312" s="243"/>
      <c r="J312" s="243"/>
      <c r="K312" s="243"/>
      <c r="L312" s="243"/>
      <c r="M312" s="243"/>
      <c r="N312" s="272"/>
    </row>
    <row r="313" spans="1:14" s="15" customFormat="1" ht="15.75" customHeight="1">
      <c r="A313" s="394" t="s">
        <v>7</v>
      </c>
      <c r="B313" s="400" t="s">
        <v>8</v>
      </c>
      <c r="C313" s="400" t="s">
        <v>59</v>
      </c>
      <c r="D313" s="400" t="s">
        <v>9</v>
      </c>
      <c r="E313" s="400" t="s">
        <v>22</v>
      </c>
      <c r="F313" s="400" t="s">
        <v>11</v>
      </c>
      <c r="G313" s="406" t="s">
        <v>52</v>
      </c>
      <c r="H313" s="399" t="s">
        <v>12</v>
      </c>
      <c r="I313" s="194"/>
      <c r="J313" s="194"/>
      <c r="K313" s="194"/>
      <c r="L313" s="194"/>
      <c r="M313" s="194"/>
      <c r="N313" s="247"/>
    </row>
    <row r="314" spans="1:14" s="15" customFormat="1" ht="15.75">
      <c r="A314" s="395"/>
      <c r="B314" s="400"/>
      <c r="C314" s="400"/>
      <c r="D314" s="400"/>
      <c r="E314" s="400"/>
      <c r="F314" s="400"/>
      <c r="G314" s="407"/>
      <c r="H314" s="399"/>
      <c r="I314" s="194"/>
      <c r="J314" s="194"/>
      <c r="K314" s="194"/>
      <c r="L314" s="194"/>
      <c r="M314" s="194"/>
      <c r="N314" s="247"/>
    </row>
    <row r="315" spans="1:14" s="73" customFormat="1" ht="15.75" customHeight="1">
      <c r="A315" s="392" t="s">
        <v>53</v>
      </c>
      <c r="B315" s="392"/>
      <c r="C315" s="392"/>
      <c r="D315" s="392"/>
      <c r="E315" s="392"/>
      <c r="F315" s="392"/>
      <c r="G315" s="392"/>
      <c r="H315" s="392"/>
      <c r="I315" s="194"/>
      <c r="J315" s="194"/>
      <c r="K315" s="194"/>
      <c r="L315" s="194"/>
      <c r="M315" s="194"/>
      <c r="N315" s="247"/>
    </row>
    <row r="316" spans="1:14" s="15" customFormat="1" ht="15.75">
      <c r="A316" s="300" t="s">
        <v>169</v>
      </c>
      <c r="B316" s="301" t="s">
        <v>212</v>
      </c>
      <c r="C316" s="302">
        <v>150</v>
      </c>
      <c r="D316" s="303">
        <v>4.92</v>
      </c>
      <c r="E316" s="303">
        <v>5.91</v>
      </c>
      <c r="F316" s="303">
        <v>18.74</v>
      </c>
      <c r="G316" s="304">
        <v>1.76</v>
      </c>
      <c r="H316" s="305">
        <v>146.92</v>
      </c>
      <c r="I316" s="194"/>
      <c r="J316" s="194"/>
      <c r="K316" s="194"/>
      <c r="L316" s="194"/>
      <c r="M316" s="194"/>
      <c r="N316" s="247"/>
    </row>
    <row r="317" spans="1:14" s="15" customFormat="1" ht="19.5" customHeight="1">
      <c r="A317" s="358">
        <v>3</v>
      </c>
      <c r="B317" s="301" t="s">
        <v>239</v>
      </c>
      <c r="C317" s="302" t="s">
        <v>240</v>
      </c>
      <c r="D317" s="303">
        <v>7.16</v>
      </c>
      <c r="E317" s="303">
        <v>6.78</v>
      </c>
      <c r="F317" s="303">
        <v>35.54</v>
      </c>
      <c r="G317" s="304">
        <v>0.2</v>
      </c>
      <c r="H317" s="305">
        <v>226.93</v>
      </c>
      <c r="I317" s="194"/>
      <c r="J317" s="194"/>
      <c r="K317" s="194"/>
      <c r="L317" s="194"/>
      <c r="M317" s="194"/>
      <c r="N317" s="247"/>
    </row>
    <row r="318" spans="1:14" s="15" customFormat="1" ht="15.75">
      <c r="A318" s="309">
        <v>36</v>
      </c>
      <c r="B318" s="310" t="s">
        <v>0</v>
      </c>
      <c r="C318" s="302">
        <v>150</v>
      </c>
      <c r="D318" s="303">
        <v>2.21</v>
      </c>
      <c r="E318" s="303">
        <v>2.14</v>
      </c>
      <c r="F318" s="303">
        <v>13.41</v>
      </c>
      <c r="G318" s="304">
        <v>0.87</v>
      </c>
      <c r="H318" s="305">
        <v>82.76</v>
      </c>
      <c r="I318" s="194"/>
      <c r="J318" s="194"/>
      <c r="K318" s="194"/>
      <c r="L318" s="194"/>
      <c r="M318" s="194"/>
      <c r="N318" s="247"/>
    </row>
    <row r="319" spans="1:14" s="58" customFormat="1" ht="19.5">
      <c r="A319" s="125"/>
      <c r="B319" s="123" t="s">
        <v>13</v>
      </c>
      <c r="C319" s="56">
        <f>C318+C316+30+8+15</f>
        <v>353</v>
      </c>
      <c r="D319" s="56">
        <f>SUM(D316:D318)</f>
        <v>14.29</v>
      </c>
      <c r="E319" s="56">
        <f>SUM(E316:E318)</f>
        <v>14.830000000000002</v>
      </c>
      <c r="F319" s="56">
        <f>SUM(F316:F318)</f>
        <v>67.69</v>
      </c>
      <c r="G319" s="57">
        <f>SUM(G316:G318)</f>
        <v>2.83</v>
      </c>
      <c r="H319" s="108">
        <f>SUM(H316:H318)</f>
        <v>456.61</v>
      </c>
      <c r="I319" s="225"/>
      <c r="J319" s="225"/>
      <c r="K319" s="225"/>
      <c r="L319" s="225"/>
      <c r="M319" s="225"/>
      <c r="N319" s="234"/>
    </row>
    <row r="320" spans="1:14" s="73" customFormat="1" ht="15.75">
      <c r="A320" s="414" t="s">
        <v>54</v>
      </c>
      <c r="B320" s="415"/>
      <c r="C320" s="76"/>
      <c r="D320" s="77"/>
      <c r="E320" s="77"/>
      <c r="F320" s="77"/>
      <c r="G320" s="91"/>
      <c r="H320" s="107"/>
      <c r="I320" s="194"/>
      <c r="J320" s="194"/>
      <c r="K320" s="194"/>
      <c r="L320" s="194"/>
      <c r="M320" s="194"/>
      <c r="N320" s="247"/>
    </row>
    <row r="321" spans="1:14" s="15" customFormat="1" ht="15.75">
      <c r="A321" s="367" t="s">
        <v>14</v>
      </c>
      <c r="B321" s="344" t="s">
        <v>4</v>
      </c>
      <c r="C321" s="368">
        <v>100</v>
      </c>
      <c r="D321" s="369">
        <v>0.4</v>
      </c>
      <c r="E321" s="369">
        <v>0.1</v>
      </c>
      <c r="F321" s="369">
        <v>9.8</v>
      </c>
      <c r="G321" s="370">
        <v>2</v>
      </c>
      <c r="H321" s="371">
        <v>43</v>
      </c>
      <c r="I321" s="194"/>
      <c r="J321" s="194"/>
      <c r="K321" s="194"/>
      <c r="L321" s="194"/>
      <c r="M321" s="194"/>
      <c r="N321" s="247"/>
    </row>
    <row r="322" spans="1:14" s="58" customFormat="1" ht="19.5">
      <c r="A322" s="70"/>
      <c r="B322" s="44" t="s">
        <v>13</v>
      </c>
      <c r="C322" s="56">
        <v>190</v>
      </c>
      <c r="D322" s="56">
        <f>SUM(D321:D321)</f>
        <v>0.4</v>
      </c>
      <c r="E322" s="56">
        <f>SUM(E321:E321)</f>
        <v>0.1</v>
      </c>
      <c r="F322" s="56">
        <f>SUM(F321:F321)</f>
        <v>9.8</v>
      </c>
      <c r="G322" s="57">
        <f>SUM(G321:G321)</f>
        <v>2</v>
      </c>
      <c r="H322" s="108">
        <f>SUM(H321:H321)</f>
        <v>43</v>
      </c>
      <c r="I322" s="225"/>
      <c r="J322" s="225"/>
      <c r="K322" s="225"/>
      <c r="L322" s="225"/>
      <c r="M322" s="225"/>
      <c r="N322" s="234"/>
    </row>
    <row r="323" spans="1:14" s="73" customFormat="1" ht="15.75">
      <c r="A323" s="392" t="s">
        <v>55</v>
      </c>
      <c r="B323" s="392"/>
      <c r="C323" s="392"/>
      <c r="D323" s="392"/>
      <c r="E323" s="392"/>
      <c r="F323" s="392"/>
      <c r="G323" s="392"/>
      <c r="H323" s="392"/>
      <c r="I323" s="194"/>
      <c r="J323" s="194"/>
      <c r="K323" s="194"/>
      <c r="L323" s="194"/>
      <c r="M323" s="194"/>
      <c r="N323" s="247"/>
    </row>
    <row r="324" spans="1:14" s="15" customFormat="1" ht="15.75">
      <c r="A324" s="300" t="s">
        <v>213</v>
      </c>
      <c r="B324" s="301" t="s">
        <v>214</v>
      </c>
      <c r="C324" s="303">
        <v>40</v>
      </c>
      <c r="D324" s="303">
        <v>1.6</v>
      </c>
      <c r="E324" s="303">
        <v>8.09</v>
      </c>
      <c r="F324" s="303">
        <v>9</v>
      </c>
      <c r="G324" s="304">
        <v>10.6</v>
      </c>
      <c r="H324" s="305">
        <v>115.23</v>
      </c>
      <c r="I324" s="194"/>
      <c r="J324" s="194"/>
      <c r="K324" s="194"/>
      <c r="L324" s="194"/>
      <c r="M324" s="194"/>
      <c r="N324" s="247"/>
    </row>
    <row r="325" spans="1:14" s="15" customFormat="1" ht="15.75">
      <c r="A325" s="300" t="s">
        <v>215</v>
      </c>
      <c r="B325" s="301" t="s">
        <v>216</v>
      </c>
      <c r="C325" s="303">
        <v>150</v>
      </c>
      <c r="D325" s="303">
        <v>3.65</v>
      </c>
      <c r="E325" s="303">
        <v>2.62</v>
      </c>
      <c r="F325" s="303">
        <v>16.82</v>
      </c>
      <c r="G325" s="304">
        <v>15.8</v>
      </c>
      <c r="H325" s="305">
        <v>103.1</v>
      </c>
      <c r="I325" s="194"/>
      <c r="J325" s="194"/>
      <c r="K325" s="194"/>
      <c r="L325" s="194"/>
      <c r="M325" s="194"/>
      <c r="N325" s="247"/>
    </row>
    <row r="326" spans="1:14" s="15" customFormat="1" ht="15.75">
      <c r="A326" s="300" t="s">
        <v>36</v>
      </c>
      <c r="B326" s="301" t="s">
        <v>217</v>
      </c>
      <c r="C326" s="303" t="s">
        <v>241</v>
      </c>
      <c r="D326" s="303">
        <v>12.22</v>
      </c>
      <c r="E326" s="303">
        <v>14.09</v>
      </c>
      <c r="F326" s="303">
        <v>38.5</v>
      </c>
      <c r="G326" s="304">
        <v>4.96</v>
      </c>
      <c r="H326" s="305">
        <v>294.1</v>
      </c>
      <c r="I326" s="194"/>
      <c r="J326" s="194"/>
      <c r="K326" s="194"/>
      <c r="L326" s="194"/>
      <c r="M326" s="194"/>
      <c r="N326" s="247"/>
    </row>
    <row r="327" spans="1:14" s="15" customFormat="1" ht="15.75">
      <c r="A327" s="300" t="s">
        <v>218</v>
      </c>
      <c r="B327" s="301" t="s">
        <v>15</v>
      </c>
      <c r="C327" s="303">
        <v>150</v>
      </c>
      <c r="D327" s="359">
        <v>0.14</v>
      </c>
      <c r="E327" s="338">
        <v>0.06</v>
      </c>
      <c r="F327" s="359">
        <v>13.68</v>
      </c>
      <c r="G327" s="360">
        <v>90</v>
      </c>
      <c r="H327" s="361">
        <v>53.7</v>
      </c>
      <c r="I327" s="194"/>
      <c r="J327" s="194"/>
      <c r="K327" s="194"/>
      <c r="L327" s="194"/>
      <c r="M327" s="194"/>
      <c r="N327" s="247"/>
    </row>
    <row r="328" spans="1:14" s="15" customFormat="1" ht="15.75">
      <c r="A328" s="300" t="s">
        <v>14</v>
      </c>
      <c r="B328" s="301" t="s">
        <v>16</v>
      </c>
      <c r="C328" s="302">
        <v>40</v>
      </c>
      <c r="D328" s="303">
        <v>1.84</v>
      </c>
      <c r="E328" s="303">
        <v>0.48</v>
      </c>
      <c r="F328" s="303">
        <v>15.96</v>
      </c>
      <c r="G328" s="304">
        <v>0</v>
      </c>
      <c r="H328" s="305">
        <v>77.92</v>
      </c>
      <c r="I328" s="194"/>
      <c r="J328" s="194"/>
      <c r="K328" s="194"/>
      <c r="L328" s="194"/>
      <c r="M328" s="194"/>
      <c r="N328" s="247"/>
    </row>
    <row r="329" spans="1:14" s="15" customFormat="1" ht="15.75">
      <c r="A329" s="14"/>
      <c r="B329" s="8"/>
      <c r="C329" s="41"/>
      <c r="D329" s="39"/>
      <c r="E329" s="39"/>
      <c r="F329" s="39"/>
      <c r="G329" s="40"/>
      <c r="H329" s="105"/>
      <c r="I329" s="194"/>
      <c r="J329" s="194"/>
      <c r="K329" s="194"/>
      <c r="L329" s="194"/>
      <c r="M329" s="194"/>
      <c r="N329" s="247"/>
    </row>
    <row r="330" spans="1:14" s="58" customFormat="1" ht="19.5">
      <c r="A330" s="125"/>
      <c r="B330" s="123" t="s">
        <v>13</v>
      </c>
      <c r="C330" s="56">
        <f>C329+C328+C327+C325+C324+150+60</f>
        <v>590</v>
      </c>
      <c r="D330" s="56">
        <f>SUM(D324:D329)</f>
        <v>19.45</v>
      </c>
      <c r="E330" s="56">
        <f>SUM(E324:E329)</f>
        <v>25.34</v>
      </c>
      <c r="F330" s="56">
        <f>SUM(F324:F329)</f>
        <v>93.96000000000001</v>
      </c>
      <c r="G330" s="57">
        <f>SUM(G324:G329)</f>
        <v>121.36</v>
      </c>
      <c r="H330" s="108">
        <f>SUM(H324:H329)</f>
        <v>644.0500000000001</v>
      </c>
      <c r="I330" s="225"/>
      <c r="J330" s="225"/>
      <c r="K330" s="225"/>
      <c r="L330" s="225"/>
      <c r="M330" s="225"/>
      <c r="N330" s="234"/>
    </row>
    <row r="331" spans="1:14" s="73" customFormat="1" ht="15.75">
      <c r="A331" s="402" t="s">
        <v>56</v>
      </c>
      <c r="B331" s="402"/>
      <c r="C331" s="402"/>
      <c r="D331" s="402"/>
      <c r="E331" s="402"/>
      <c r="F331" s="402"/>
      <c r="G331" s="402"/>
      <c r="H331" s="402"/>
      <c r="I331" s="194"/>
      <c r="J331" s="194"/>
      <c r="K331" s="194"/>
      <c r="L331" s="194"/>
      <c r="M331" s="194"/>
      <c r="N331" s="247"/>
    </row>
    <row r="332" spans="1:14" s="15" customFormat="1" ht="15.75">
      <c r="A332" s="300" t="s">
        <v>14</v>
      </c>
      <c r="B332" s="301" t="s">
        <v>242</v>
      </c>
      <c r="C332" s="303">
        <v>180</v>
      </c>
      <c r="D332" s="303">
        <v>28.2</v>
      </c>
      <c r="E332" s="303">
        <v>19.65</v>
      </c>
      <c r="F332" s="303">
        <v>54.57</v>
      </c>
      <c r="G332" s="304">
        <v>5.58</v>
      </c>
      <c r="H332" s="305">
        <v>553.8</v>
      </c>
      <c r="I332" s="194"/>
      <c r="J332" s="194"/>
      <c r="K332" s="194"/>
      <c r="L332" s="194"/>
      <c r="M332" s="194"/>
      <c r="N332" s="247"/>
    </row>
    <row r="333" spans="1:14" s="15" customFormat="1" ht="15.75">
      <c r="A333" s="300" t="s">
        <v>37</v>
      </c>
      <c r="B333" s="301" t="s">
        <v>243</v>
      </c>
      <c r="C333" s="359">
        <v>50</v>
      </c>
      <c r="D333" s="303">
        <v>5.09</v>
      </c>
      <c r="E333" s="303">
        <v>4.3</v>
      </c>
      <c r="F333" s="303">
        <v>32.21</v>
      </c>
      <c r="G333" s="304">
        <v>0.34</v>
      </c>
      <c r="H333" s="305">
        <v>184.97</v>
      </c>
      <c r="I333" s="194"/>
      <c r="J333" s="194"/>
      <c r="K333" s="194"/>
      <c r="L333" s="194"/>
      <c r="M333" s="194"/>
      <c r="N333" s="247"/>
    </row>
    <row r="334" spans="1:14" s="58" customFormat="1" ht="19.5">
      <c r="A334" s="151"/>
      <c r="B334" s="152" t="s">
        <v>13</v>
      </c>
      <c r="C334" s="82">
        <f aca="true" t="shared" si="15" ref="C334:H334">C333+C332</f>
        <v>230</v>
      </c>
      <c r="D334" s="82">
        <f t="shared" si="15"/>
        <v>33.29</v>
      </c>
      <c r="E334" s="82">
        <f t="shared" si="15"/>
        <v>23.95</v>
      </c>
      <c r="F334" s="82">
        <f t="shared" si="15"/>
        <v>86.78</v>
      </c>
      <c r="G334" s="99">
        <f t="shared" si="15"/>
        <v>5.92</v>
      </c>
      <c r="H334" s="110">
        <f t="shared" si="15"/>
        <v>738.77</v>
      </c>
      <c r="I334" s="225"/>
      <c r="J334" s="225"/>
      <c r="K334" s="225"/>
      <c r="L334" s="225"/>
      <c r="M334" s="225"/>
      <c r="N334" s="234"/>
    </row>
    <row r="335" spans="1:14" s="73" customFormat="1" ht="15.75">
      <c r="A335" s="392" t="s">
        <v>57</v>
      </c>
      <c r="B335" s="392"/>
      <c r="C335" s="392"/>
      <c r="D335" s="392"/>
      <c r="E335" s="392"/>
      <c r="F335" s="392"/>
      <c r="G335" s="392"/>
      <c r="H335" s="392"/>
      <c r="I335" s="194"/>
      <c r="J335" s="194"/>
      <c r="K335" s="194"/>
      <c r="L335" s="194"/>
      <c r="M335" s="194"/>
      <c r="N335" s="247"/>
    </row>
    <row r="336" spans="1:14" s="9" customFormat="1" ht="15.75">
      <c r="A336" s="345">
        <v>107</v>
      </c>
      <c r="B336" s="362" t="s">
        <v>219</v>
      </c>
      <c r="C336" s="359">
        <v>200</v>
      </c>
      <c r="D336" s="303">
        <v>40.5</v>
      </c>
      <c r="E336" s="303">
        <v>13.33</v>
      </c>
      <c r="F336" s="303">
        <v>23.32</v>
      </c>
      <c r="G336" s="304">
        <v>11.6</v>
      </c>
      <c r="H336" s="305">
        <v>374.06</v>
      </c>
      <c r="I336" s="191"/>
      <c r="J336" s="191"/>
      <c r="K336" s="191"/>
      <c r="L336" s="191"/>
      <c r="M336" s="191"/>
      <c r="N336" s="248"/>
    </row>
    <row r="337" spans="1:14" s="15" customFormat="1" ht="15.75">
      <c r="A337" s="363" t="s">
        <v>167</v>
      </c>
      <c r="B337" s="364" t="s">
        <v>120</v>
      </c>
      <c r="C337" s="302">
        <v>180</v>
      </c>
      <c r="D337" s="303">
        <v>0</v>
      </c>
      <c r="E337" s="303">
        <v>0</v>
      </c>
      <c r="F337" s="303">
        <v>9</v>
      </c>
      <c r="G337" s="304">
        <v>0</v>
      </c>
      <c r="H337" s="305">
        <v>35.97</v>
      </c>
      <c r="I337" s="194"/>
      <c r="J337" s="194"/>
      <c r="K337" s="194"/>
      <c r="L337" s="194"/>
      <c r="M337" s="194"/>
      <c r="N337" s="247"/>
    </row>
    <row r="338" spans="1:14" s="15" customFormat="1" ht="15.75">
      <c r="A338" s="363" t="s">
        <v>14</v>
      </c>
      <c r="B338" s="364" t="s">
        <v>18</v>
      </c>
      <c r="C338" s="311">
        <v>20</v>
      </c>
      <c r="D338" s="303">
        <v>1.52</v>
      </c>
      <c r="E338" s="303">
        <v>0.16</v>
      </c>
      <c r="F338" s="303">
        <v>9.84</v>
      </c>
      <c r="G338" s="304">
        <v>0</v>
      </c>
      <c r="H338" s="305">
        <v>46.88</v>
      </c>
      <c r="I338" s="194"/>
      <c r="J338" s="194"/>
      <c r="K338" s="194"/>
      <c r="L338" s="194"/>
      <c r="M338" s="194"/>
      <c r="N338" s="247"/>
    </row>
    <row r="339" spans="1:14" s="15" customFormat="1" ht="15.75">
      <c r="A339" s="363" t="s">
        <v>156</v>
      </c>
      <c r="B339" s="364" t="s">
        <v>186</v>
      </c>
      <c r="C339" s="311">
        <v>100</v>
      </c>
      <c r="D339" s="303">
        <v>4.37</v>
      </c>
      <c r="E339" s="303">
        <v>0.5</v>
      </c>
      <c r="F339" s="303">
        <v>60.43</v>
      </c>
      <c r="G339" s="304">
        <v>103</v>
      </c>
      <c r="H339" s="305">
        <v>274.04</v>
      </c>
      <c r="I339" s="194"/>
      <c r="J339" s="194"/>
      <c r="K339" s="194"/>
      <c r="L339" s="194"/>
      <c r="M339" s="194"/>
      <c r="N339" s="247"/>
    </row>
    <row r="340" spans="1:14" s="58" customFormat="1" ht="19.5">
      <c r="A340" s="125"/>
      <c r="B340" s="123" t="s">
        <v>13</v>
      </c>
      <c r="C340" s="171">
        <f>C339+C337+C336</f>
        <v>480</v>
      </c>
      <c r="D340" s="56">
        <f>SUM(D336:D339)</f>
        <v>46.39</v>
      </c>
      <c r="E340" s="56">
        <f>SUM(E336:E339)</f>
        <v>13.99</v>
      </c>
      <c r="F340" s="56">
        <f>SUM(F336:F339)</f>
        <v>102.59</v>
      </c>
      <c r="G340" s="57">
        <f>SUM(G336:G339)</f>
        <v>114.6</v>
      </c>
      <c r="H340" s="108">
        <f>SUM(H336:H339)</f>
        <v>730.95</v>
      </c>
      <c r="I340" s="225"/>
      <c r="J340" s="225"/>
      <c r="K340" s="225"/>
      <c r="L340" s="225"/>
      <c r="M340" s="225"/>
      <c r="N340" s="234"/>
    </row>
    <row r="341" spans="1:14" s="58" customFormat="1" ht="19.5">
      <c r="A341" s="125"/>
      <c r="B341" s="125" t="s">
        <v>19</v>
      </c>
      <c r="C341" s="171">
        <f aca="true" t="shared" si="16" ref="C341:H341">C340+C334+C330+C322+C319</f>
        <v>1843</v>
      </c>
      <c r="D341" s="171">
        <f t="shared" si="16"/>
        <v>113.82000000000002</v>
      </c>
      <c r="E341" s="171">
        <f t="shared" si="16"/>
        <v>78.21000000000001</v>
      </c>
      <c r="F341" s="171">
        <f t="shared" si="16"/>
        <v>360.82000000000005</v>
      </c>
      <c r="G341" s="172">
        <f t="shared" si="16"/>
        <v>246.71</v>
      </c>
      <c r="H341" s="173">
        <f t="shared" si="16"/>
        <v>2613.38</v>
      </c>
      <c r="I341" s="225"/>
      <c r="J341" s="225"/>
      <c r="K341" s="225"/>
      <c r="L341" s="225"/>
      <c r="M341" s="225"/>
      <c r="N341" s="234"/>
    </row>
    <row r="342" spans="1:14" s="15" customFormat="1" ht="15.75">
      <c r="A342" s="11"/>
      <c r="B342" s="18" t="s">
        <v>20</v>
      </c>
      <c r="C342" s="11"/>
      <c r="D342" s="13">
        <v>73</v>
      </c>
      <c r="E342" s="13">
        <v>69</v>
      </c>
      <c r="F342" s="13">
        <v>275</v>
      </c>
      <c r="G342" s="16">
        <v>45</v>
      </c>
      <c r="H342" s="111">
        <v>1963</v>
      </c>
      <c r="I342" s="194"/>
      <c r="J342" s="194"/>
      <c r="K342" s="194"/>
      <c r="L342" s="194"/>
      <c r="M342" s="194"/>
      <c r="N342" s="247"/>
    </row>
    <row r="343" spans="1:14" s="15" customFormat="1" ht="31.5">
      <c r="A343" s="11"/>
      <c r="B343" s="18" t="s">
        <v>21</v>
      </c>
      <c r="C343" s="11"/>
      <c r="D343" s="13">
        <f>D341*100/D342</f>
        <v>155.9178082191781</v>
      </c>
      <c r="E343" s="13">
        <f>E341*100/E342</f>
        <v>113.34782608695653</v>
      </c>
      <c r="F343" s="13">
        <f>F341*100/F342</f>
        <v>131.20727272727277</v>
      </c>
      <c r="G343" s="16">
        <f>G341*100/G342</f>
        <v>548.2444444444444</v>
      </c>
      <c r="H343" s="111">
        <f>H341*100/H342</f>
        <v>133.13194090677536</v>
      </c>
      <c r="I343" s="194"/>
      <c r="J343" s="194"/>
      <c r="K343" s="194"/>
      <c r="L343" s="194"/>
      <c r="M343" s="194"/>
      <c r="N343" s="247"/>
    </row>
    <row r="344" spans="8:14" s="15" customFormat="1" ht="0" customHeight="1" hidden="1">
      <c r="H344" s="22"/>
      <c r="I344" s="194"/>
      <c r="J344" s="194"/>
      <c r="K344" s="194"/>
      <c r="L344" s="194"/>
      <c r="M344" s="194"/>
      <c r="N344" s="247"/>
    </row>
    <row r="345" spans="1:14" s="28" customFormat="1" ht="15.75">
      <c r="A345" s="428"/>
      <c r="B345" s="428"/>
      <c r="C345" s="428"/>
      <c r="D345" s="428"/>
      <c r="E345" s="428"/>
      <c r="F345" s="428"/>
      <c r="G345" s="428"/>
      <c r="H345" s="429"/>
      <c r="I345" s="194"/>
      <c r="J345" s="194"/>
      <c r="K345" s="194"/>
      <c r="L345" s="194"/>
      <c r="M345" s="194"/>
      <c r="N345" s="247"/>
    </row>
    <row r="346" spans="1:14" s="28" customFormat="1" ht="15" customHeight="1">
      <c r="A346" s="428"/>
      <c r="B346" s="428"/>
      <c r="C346" s="428"/>
      <c r="D346" s="428"/>
      <c r="E346" s="428"/>
      <c r="F346" s="428"/>
      <c r="G346" s="428"/>
      <c r="H346" s="429"/>
      <c r="I346" s="194"/>
      <c r="J346" s="194"/>
      <c r="K346" s="194"/>
      <c r="L346" s="194"/>
      <c r="M346" s="194"/>
      <c r="N346" s="247"/>
    </row>
    <row r="347" spans="4:14" s="28" customFormat="1" ht="15.75" hidden="1">
      <c r="D347" s="30"/>
      <c r="E347" s="30"/>
      <c r="F347" s="30"/>
      <c r="G347" s="30"/>
      <c r="H347" s="119"/>
      <c r="I347" s="194"/>
      <c r="J347" s="194"/>
      <c r="K347" s="194"/>
      <c r="L347" s="194"/>
      <c r="M347" s="194"/>
      <c r="N347" s="247"/>
    </row>
    <row r="348" spans="1:14" s="83" customFormat="1" ht="15.75" customHeight="1">
      <c r="A348" s="433"/>
      <c r="B348" s="423"/>
      <c r="C348" s="423"/>
      <c r="D348" s="424" t="s">
        <v>9</v>
      </c>
      <c r="E348" s="424" t="s">
        <v>22</v>
      </c>
      <c r="F348" s="424" t="s">
        <v>11</v>
      </c>
      <c r="G348" s="425" t="s">
        <v>52</v>
      </c>
      <c r="H348" s="430" t="s">
        <v>12</v>
      </c>
      <c r="I348" s="194"/>
      <c r="J348" s="194"/>
      <c r="K348" s="194"/>
      <c r="L348" s="194"/>
      <c r="M348" s="194"/>
      <c r="N348" s="247"/>
    </row>
    <row r="349" spans="1:14" s="83" customFormat="1" ht="15.75">
      <c r="A349" s="434"/>
      <c r="B349" s="423"/>
      <c r="C349" s="423"/>
      <c r="D349" s="424"/>
      <c r="E349" s="424"/>
      <c r="F349" s="424"/>
      <c r="G349" s="407"/>
      <c r="H349" s="430"/>
      <c r="I349" s="194"/>
      <c r="J349" s="194"/>
      <c r="K349" s="194"/>
      <c r="L349" s="194"/>
      <c r="M349" s="194"/>
      <c r="N349" s="247"/>
    </row>
    <row r="350" spans="1:14" s="83" customFormat="1" ht="15.75">
      <c r="A350" s="84"/>
      <c r="B350" s="85" t="s">
        <v>42</v>
      </c>
      <c r="C350" s="84"/>
      <c r="D350" s="86">
        <f>D202+D341+D274+D307+D237+D168+D134+D100+D32+D66</f>
        <v>979.1800000000001</v>
      </c>
      <c r="E350" s="86">
        <f>E202+E341+E274+E307+E237+E168+E134+E100+E32+E66</f>
        <v>728.97</v>
      </c>
      <c r="F350" s="86">
        <f>F202+F341+F274+F307+F237+F168+F134+F100+F32+F66</f>
        <v>3207.64</v>
      </c>
      <c r="G350" s="204">
        <f>G202+G341+G274+G307+G237+G168+G134+G100+G32+G66</f>
        <v>2360.3300000000004</v>
      </c>
      <c r="H350" s="207">
        <f>H202+H341+H274+H307+H237+H168+H134+H100+H32+H66</f>
        <v>23386.190000000002</v>
      </c>
      <c r="I350" s="194"/>
      <c r="J350" s="194"/>
      <c r="K350" s="194"/>
      <c r="L350" s="194"/>
      <c r="M350" s="194"/>
      <c r="N350" s="247"/>
    </row>
    <row r="351" spans="1:14" s="194" customFormat="1" ht="15.75">
      <c r="A351" s="295"/>
      <c r="B351" s="296" t="s">
        <v>43</v>
      </c>
      <c r="C351" s="295"/>
      <c r="D351" s="297">
        <f>D203*10</f>
        <v>730</v>
      </c>
      <c r="E351" s="297">
        <f>E203*10</f>
        <v>690</v>
      </c>
      <c r="F351" s="297">
        <f>F203*10</f>
        <v>2750</v>
      </c>
      <c r="G351" s="298">
        <f>G203*10</f>
        <v>450</v>
      </c>
      <c r="H351" s="299">
        <f>H203*10</f>
        <v>19630</v>
      </c>
      <c r="N351" s="247"/>
    </row>
    <row r="352" spans="1:14" s="83" customFormat="1" ht="31.5">
      <c r="A352" s="84"/>
      <c r="B352" s="88" t="s">
        <v>44</v>
      </c>
      <c r="C352" s="84"/>
      <c r="D352" s="87">
        <f>D350*100/D351</f>
        <v>134.13424657534247</v>
      </c>
      <c r="E352" s="87">
        <f>E350*100/E351</f>
        <v>105.64782608695653</v>
      </c>
      <c r="F352" s="87">
        <f>F350*100/F351</f>
        <v>116.64145454545455</v>
      </c>
      <c r="G352" s="104">
        <f>G350*100/G351</f>
        <v>524.5177777777778</v>
      </c>
      <c r="H352" s="120">
        <f>H350*100/H351</f>
        <v>119.1349465104432</v>
      </c>
      <c r="I352" s="194"/>
      <c r="J352" s="194"/>
      <c r="K352" s="194"/>
      <c r="L352" s="194"/>
      <c r="M352" s="194"/>
      <c r="N352" s="247"/>
    </row>
    <row r="353" spans="1:14" s="3" customFormat="1" ht="15.75">
      <c r="A353" s="31"/>
      <c r="B353" s="31"/>
      <c r="C353" s="32"/>
      <c r="D353" s="192"/>
      <c r="E353" s="31"/>
      <c r="F353" s="31"/>
      <c r="G353" s="36"/>
      <c r="H353" s="36"/>
      <c r="I353" s="205"/>
      <c r="J353" s="205"/>
      <c r="K353" s="205"/>
      <c r="L353" s="205"/>
      <c r="M353" s="205"/>
      <c r="N353" s="273"/>
    </row>
    <row r="354" spans="1:14" s="3" customFormat="1" ht="15.75">
      <c r="A354" s="33" t="s">
        <v>3</v>
      </c>
      <c r="B354" s="33"/>
      <c r="C354" s="34"/>
      <c r="D354" s="35"/>
      <c r="E354" s="36"/>
      <c r="F354" s="36"/>
      <c r="G354" s="36"/>
      <c r="H354" s="36"/>
      <c r="I354" s="205"/>
      <c r="J354" s="205"/>
      <c r="K354" s="205"/>
      <c r="L354" s="205"/>
      <c r="M354" s="205"/>
      <c r="N354" s="273"/>
    </row>
    <row r="355" spans="1:14" s="211" customFormat="1" ht="29.25" customHeight="1">
      <c r="A355" s="426" t="s">
        <v>93</v>
      </c>
      <c r="B355" s="427"/>
      <c r="C355" s="427"/>
      <c r="D355" s="427"/>
      <c r="E355" s="427"/>
      <c r="F355" s="427"/>
      <c r="G355" s="427"/>
      <c r="H355" s="427"/>
      <c r="I355" s="244"/>
      <c r="J355" s="244"/>
      <c r="K355" s="244"/>
      <c r="L355" s="244"/>
      <c r="M355" s="244"/>
      <c r="N355" s="274"/>
    </row>
    <row r="356" spans="1:14" s="211" customFormat="1" ht="29.25" customHeight="1">
      <c r="A356" s="426"/>
      <c r="B356" s="427"/>
      <c r="C356" s="427"/>
      <c r="D356" s="427"/>
      <c r="E356" s="427"/>
      <c r="F356" s="427"/>
      <c r="G356" s="427"/>
      <c r="H356" s="427"/>
      <c r="I356" s="244"/>
      <c r="J356" s="244"/>
      <c r="K356" s="244"/>
      <c r="L356" s="244"/>
      <c r="M356" s="244"/>
      <c r="N356" s="274"/>
    </row>
    <row r="357" spans="1:14" s="3" customFormat="1" ht="15.75">
      <c r="A357" s="37" t="s">
        <v>45</v>
      </c>
      <c r="B357" s="37"/>
      <c r="C357" s="38"/>
      <c r="D357" s="37"/>
      <c r="E357" s="37"/>
      <c r="F357" s="37"/>
      <c r="H357" s="206"/>
      <c r="I357" s="205"/>
      <c r="J357" s="205"/>
      <c r="K357" s="205"/>
      <c r="L357" s="205"/>
      <c r="M357" s="205"/>
      <c r="N357" s="273"/>
    </row>
    <row r="358" spans="2:5" ht="26.25">
      <c r="B358" s="208" t="s">
        <v>74</v>
      </c>
      <c r="C358" s="209"/>
      <c r="D358" s="208"/>
      <c r="E358" s="208"/>
    </row>
    <row r="359" spans="1:14" s="292" customFormat="1" ht="30" customHeight="1">
      <c r="A359" s="285"/>
      <c r="B359" s="286" t="s">
        <v>72</v>
      </c>
      <c r="C359" s="287" t="s">
        <v>97</v>
      </c>
      <c r="D359" s="288" t="s">
        <v>75</v>
      </c>
      <c r="E359" s="289" t="s">
        <v>96</v>
      </c>
      <c r="F359" s="285"/>
      <c r="G359" s="285"/>
      <c r="H359" s="285"/>
      <c r="I359" s="290"/>
      <c r="J359" s="290"/>
      <c r="K359" s="290"/>
      <c r="L359" s="290"/>
      <c r="M359" s="290"/>
      <c r="N359" s="291"/>
    </row>
    <row r="360" spans="1:14" s="283" customFormat="1" ht="15.75">
      <c r="A360" s="278"/>
      <c r="B360" s="278" t="s">
        <v>65</v>
      </c>
      <c r="C360" s="279">
        <v>100</v>
      </c>
      <c r="D360" s="278">
        <f>C360*10</f>
        <v>1000</v>
      </c>
      <c r="E360" s="280">
        <f>C112+C146+C286+C321+C181</f>
        <v>500</v>
      </c>
      <c r="F360" s="281" t="s">
        <v>95</v>
      </c>
      <c r="G360" s="282">
        <v>1000</v>
      </c>
      <c r="H360" s="282"/>
      <c r="N360" s="284"/>
    </row>
    <row r="361" spans="1:14" s="202" customFormat="1" ht="15.75">
      <c r="A361" s="198"/>
      <c r="B361" s="198" t="s">
        <v>66</v>
      </c>
      <c r="C361" s="199">
        <v>20</v>
      </c>
      <c r="D361" s="198">
        <f aca="true" t="shared" si="17" ref="D361:D373">C361*10</f>
        <v>200</v>
      </c>
      <c r="E361" s="200">
        <f>C42+C24+C159+C299+C264+C211</f>
        <v>150</v>
      </c>
      <c r="F361" s="201"/>
      <c r="G361" s="201"/>
      <c r="H361" s="201"/>
      <c r="N361" s="275"/>
    </row>
    <row r="362" spans="1:7" ht="15.75">
      <c r="A362" s="195"/>
      <c r="B362" s="195" t="s">
        <v>68</v>
      </c>
      <c r="C362" s="196">
        <v>80</v>
      </c>
      <c r="D362" s="195">
        <f t="shared" si="17"/>
        <v>800</v>
      </c>
      <c r="E362" s="197" t="e">
        <f>C54+C62+C20+C28+C88+#REF!+C121+C132+C154+C166+C223+C234+C295+C305+C260+C272+C329+C339+C190+C200+300</f>
        <v>#REF!</v>
      </c>
      <c r="F362" s="121"/>
      <c r="G362" s="121"/>
    </row>
    <row r="363" spans="1:7" ht="15.75">
      <c r="A363" s="195"/>
      <c r="B363" s="195" t="s">
        <v>71</v>
      </c>
      <c r="C363" s="196">
        <v>50</v>
      </c>
      <c r="D363" s="195">
        <f t="shared" si="17"/>
        <v>500</v>
      </c>
      <c r="E363" s="197">
        <f>C53+C19+C87+C120+C153+C222+C259+C328+C189+C294</f>
        <v>400</v>
      </c>
      <c r="F363" s="121"/>
      <c r="G363" s="121"/>
    </row>
    <row r="364" spans="1:7" ht="15.75">
      <c r="A364" s="195"/>
      <c r="B364" s="195" t="s">
        <v>67</v>
      </c>
      <c r="C364" s="196">
        <v>100</v>
      </c>
      <c r="D364" s="195">
        <f t="shared" si="17"/>
        <v>1000</v>
      </c>
      <c r="E364" s="197">
        <f>C45+C11+C78+C215+C250</f>
        <v>500</v>
      </c>
      <c r="F364" s="121"/>
      <c r="G364" s="121"/>
    </row>
    <row r="365" spans="1:7" ht="15.75">
      <c r="A365" s="195"/>
      <c r="B365" s="195" t="s">
        <v>69</v>
      </c>
      <c r="C365" s="196">
        <v>6.4</v>
      </c>
      <c r="D365" s="195">
        <f t="shared" si="17"/>
        <v>64</v>
      </c>
      <c r="E365" s="197">
        <v>64</v>
      </c>
      <c r="F365" s="121"/>
      <c r="G365" s="121"/>
    </row>
    <row r="366" spans="1:7" ht="15.75">
      <c r="A366" s="195"/>
      <c r="B366" s="195" t="s">
        <v>73</v>
      </c>
      <c r="C366" s="196">
        <v>180</v>
      </c>
      <c r="D366" s="195">
        <f t="shared" si="17"/>
        <v>1800</v>
      </c>
      <c r="E366" s="197">
        <f>C57+C23+C91+C124+C158+C226+C298+C263+C332+C194</f>
        <v>1800</v>
      </c>
      <c r="F366" s="121"/>
      <c r="G366" s="121"/>
    </row>
    <row r="367" spans="1:14" s="203" customFormat="1" ht="15.75">
      <c r="A367" s="198"/>
      <c r="B367" s="198" t="s">
        <v>70</v>
      </c>
      <c r="C367" s="199">
        <v>7</v>
      </c>
      <c r="D367" s="198">
        <f t="shared" si="17"/>
        <v>70</v>
      </c>
      <c r="E367" s="200">
        <f>C256</f>
        <v>0</v>
      </c>
      <c r="F367" s="198"/>
      <c r="G367" s="198"/>
      <c r="H367" s="198"/>
      <c r="N367" s="276"/>
    </row>
    <row r="368" spans="1:7" ht="32.25" customHeight="1">
      <c r="A368" s="121"/>
      <c r="B368" s="210" t="s">
        <v>92</v>
      </c>
      <c r="C368" s="196">
        <v>39</v>
      </c>
      <c r="D368" s="195">
        <f t="shared" si="17"/>
        <v>390</v>
      </c>
      <c r="E368" s="195"/>
      <c r="F368" s="121"/>
      <c r="G368" s="121"/>
    </row>
    <row r="369" spans="1:7" ht="15.75">
      <c r="A369" s="121"/>
      <c r="B369" s="195" t="s">
        <v>76</v>
      </c>
      <c r="C369" s="196">
        <v>270</v>
      </c>
      <c r="D369" s="195">
        <f t="shared" si="17"/>
        <v>2700</v>
      </c>
      <c r="E369" s="195"/>
      <c r="F369" s="121"/>
      <c r="G369" s="121"/>
    </row>
    <row r="370" spans="1:7" ht="15.75">
      <c r="A370" s="121"/>
      <c r="B370" s="195" t="s">
        <v>77</v>
      </c>
      <c r="C370" s="196">
        <v>40</v>
      </c>
      <c r="D370" s="195">
        <f t="shared" si="17"/>
        <v>400</v>
      </c>
      <c r="E370" s="195"/>
      <c r="F370" s="121"/>
      <c r="G370" s="121"/>
    </row>
    <row r="371" spans="1:7" ht="15.75">
      <c r="A371" s="121"/>
      <c r="B371" s="195" t="s">
        <v>78</v>
      </c>
      <c r="C371" s="196">
        <v>11</v>
      </c>
      <c r="D371" s="195">
        <f t="shared" si="17"/>
        <v>110</v>
      </c>
      <c r="E371" s="195"/>
      <c r="F371" s="121"/>
      <c r="G371" s="121"/>
    </row>
    <row r="372" spans="1:7" ht="15.75">
      <c r="A372" s="121"/>
      <c r="B372" s="195" t="s">
        <v>79</v>
      </c>
      <c r="C372" s="196">
        <v>55</v>
      </c>
      <c r="D372" s="195">
        <f t="shared" si="17"/>
        <v>550</v>
      </c>
      <c r="E372" s="195"/>
      <c r="F372" s="121"/>
      <c r="G372" s="121"/>
    </row>
    <row r="373" spans="1:7" ht="15.75">
      <c r="A373" s="121"/>
      <c r="B373" s="195" t="s">
        <v>80</v>
      </c>
      <c r="C373" s="196">
        <v>24</v>
      </c>
      <c r="D373" s="195">
        <f t="shared" si="17"/>
        <v>240</v>
      </c>
      <c r="E373" s="195"/>
      <c r="F373" s="121"/>
      <c r="G373" s="121"/>
    </row>
    <row r="374" spans="1:7" ht="15.75">
      <c r="A374" s="121"/>
      <c r="B374" s="195" t="s">
        <v>81</v>
      </c>
      <c r="C374" s="196" t="s">
        <v>98</v>
      </c>
      <c r="D374" s="195"/>
      <c r="E374" s="195"/>
      <c r="F374" s="121"/>
      <c r="G374" s="121"/>
    </row>
    <row r="375" spans="1:7" ht="15.75">
      <c r="A375" s="121"/>
      <c r="B375" s="195" t="s">
        <v>86</v>
      </c>
      <c r="C375" s="196">
        <v>0.6</v>
      </c>
      <c r="D375" s="195">
        <f aca="true" t="shared" si="18" ref="D375:D389">C375*10</f>
        <v>6</v>
      </c>
      <c r="E375" s="195"/>
      <c r="F375" s="121"/>
      <c r="G375" s="121"/>
    </row>
    <row r="376" spans="1:7" ht="15.75">
      <c r="A376" s="121"/>
      <c r="B376" s="195" t="s">
        <v>87</v>
      </c>
      <c r="C376" s="196">
        <v>0.6</v>
      </c>
      <c r="D376" s="195">
        <f t="shared" si="18"/>
        <v>6</v>
      </c>
      <c r="E376" s="195"/>
      <c r="F376" s="121"/>
      <c r="G376" s="121"/>
    </row>
    <row r="377" spans="1:7" ht="15.75">
      <c r="A377" s="121"/>
      <c r="B377" s="195" t="s">
        <v>88</v>
      </c>
      <c r="C377" s="196">
        <v>1.2</v>
      </c>
      <c r="D377" s="195">
        <f t="shared" si="18"/>
        <v>12</v>
      </c>
      <c r="E377" s="195"/>
      <c r="F377" s="121"/>
      <c r="G377" s="121"/>
    </row>
    <row r="378" spans="1:7" ht="15.75">
      <c r="A378" s="121"/>
      <c r="B378" s="195" t="s">
        <v>89</v>
      </c>
      <c r="C378" s="196">
        <v>47</v>
      </c>
      <c r="D378" s="195">
        <f t="shared" si="18"/>
        <v>470</v>
      </c>
      <c r="E378" s="195"/>
      <c r="F378" s="121"/>
      <c r="G378" s="121"/>
    </row>
    <row r="379" spans="1:7" ht="15.75">
      <c r="A379" s="121"/>
      <c r="B379" s="195" t="s">
        <v>90</v>
      </c>
      <c r="C379" s="196">
        <v>0.5</v>
      </c>
      <c r="D379" s="195">
        <f t="shared" si="18"/>
        <v>5</v>
      </c>
      <c r="E379" s="195"/>
      <c r="F379" s="121"/>
      <c r="G379" s="121"/>
    </row>
    <row r="380" spans="1:7" ht="15.75">
      <c r="A380" s="121"/>
      <c r="B380" s="195" t="s">
        <v>91</v>
      </c>
      <c r="C380" s="196">
        <v>6</v>
      </c>
      <c r="D380" s="195">
        <f t="shared" si="18"/>
        <v>60</v>
      </c>
      <c r="E380" s="195"/>
      <c r="F380" s="121"/>
      <c r="G380" s="121"/>
    </row>
    <row r="381" spans="1:7" ht="15.75">
      <c r="A381" s="121"/>
      <c r="B381" s="195" t="s">
        <v>84</v>
      </c>
      <c r="C381" s="196">
        <v>12</v>
      </c>
      <c r="D381" s="195">
        <f t="shared" si="18"/>
        <v>120</v>
      </c>
      <c r="E381" s="195"/>
      <c r="F381" s="121"/>
      <c r="G381" s="121"/>
    </row>
    <row r="382" spans="1:7" ht="15.75">
      <c r="A382" s="121"/>
      <c r="B382" s="195" t="s">
        <v>85</v>
      </c>
      <c r="C382" s="196">
        <v>11</v>
      </c>
      <c r="D382" s="195">
        <f t="shared" si="18"/>
        <v>110</v>
      </c>
      <c r="E382" s="195"/>
      <c r="F382" s="121"/>
      <c r="G382" s="121"/>
    </row>
    <row r="383" spans="1:7" ht="15.75">
      <c r="A383" s="121"/>
      <c r="B383" s="195" t="s">
        <v>94</v>
      </c>
      <c r="C383" s="196">
        <v>21</v>
      </c>
      <c r="D383" s="195">
        <f t="shared" si="18"/>
        <v>210</v>
      </c>
      <c r="E383" s="195"/>
      <c r="F383" s="121"/>
      <c r="G383" s="121"/>
    </row>
    <row r="384" spans="1:7" ht="15.75">
      <c r="A384" s="121"/>
      <c r="B384" s="195" t="s">
        <v>99</v>
      </c>
      <c r="C384" s="196">
        <v>187</v>
      </c>
      <c r="D384" s="195">
        <f t="shared" si="18"/>
        <v>1870</v>
      </c>
      <c r="E384" s="195"/>
      <c r="F384" s="121"/>
      <c r="G384" s="121"/>
    </row>
    <row r="385" spans="1:7" ht="15.75">
      <c r="A385" s="121"/>
      <c r="B385" s="195" t="s">
        <v>100</v>
      </c>
      <c r="C385" s="196">
        <v>200</v>
      </c>
      <c r="D385" s="195">
        <f t="shared" si="18"/>
        <v>2000</v>
      </c>
      <c r="E385" s="195"/>
      <c r="F385" s="121"/>
      <c r="G385" s="121"/>
    </row>
    <row r="386" spans="1:7" ht="15.75">
      <c r="A386" s="121"/>
      <c r="B386" s="195" t="s">
        <v>102</v>
      </c>
      <c r="C386" s="196">
        <v>215</v>
      </c>
      <c r="D386" s="195">
        <f t="shared" si="18"/>
        <v>2150</v>
      </c>
      <c r="E386" s="195"/>
      <c r="F386" s="121"/>
      <c r="G386" s="121"/>
    </row>
    <row r="387" spans="1:7" ht="15.75">
      <c r="A387" s="121"/>
      <c r="B387" s="195" t="s">
        <v>101</v>
      </c>
      <c r="C387" s="196">
        <v>234</v>
      </c>
      <c r="D387" s="195">
        <f t="shared" si="18"/>
        <v>2340</v>
      </c>
      <c r="E387" s="195"/>
      <c r="F387" s="121"/>
      <c r="G387" s="121"/>
    </row>
    <row r="388" spans="1:7" ht="15.75">
      <c r="A388" s="121"/>
      <c r="B388" s="195" t="s">
        <v>82</v>
      </c>
      <c r="C388" s="196">
        <v>325</v>
      </c>
      <c r="D388" s="195">
        <f t="shared" si="18"/>
        <v>3250</v>
      </c>
      <c r="E388" s="195"/>
      <c r="F388" s="121"/>
      <c r="G388" s="121"/>
    </row>
    <row r="389" spans="1:7" ht="15.75" customHeight="1">
      <c r="A389" s="121"/>
      <c r="B389" s="195" t="s">
        <v>83</v>
      </c>
      <c r="C389" s="195">
        <v>43</v>
      </c>
      <c r="D389" s="195">
        <f t="shared" si="18"/>
        <v>430</v>
      </c>
      <c r="E389" s="121"/>
      <c r="F389" s="121"/>
      <c r="G389" s="121"/>
    </row>
  </sheetData>
  <sheetProtection selectLockedCells="1" selectUnlockedCells="1"/>
  <autoFilter ref="A36:H170"/>
  <mergeCells count="143">
    <mergeCell ref="A355:H355"/>
    <mergeCell ref="A356:H356"/>
    <mergeCell ref="A345:H346"/>
    <mergeCell ref="F173:F174"/>
    <mergeCell ref="H348:H349"/>
    <mergeCell ref="A175:H175"/>
    <mergeCell ref="A183:H183"/>
    <mergeCell ref="A192:H192"/>
    <mergeCell ref="A196:H196"/>
    <mergeCell ref="A348:A349"/>
    <mergeCell ref="B348:B349"/>
    <mergeCell ref="C348:C349"/>
    <mergeCell ref="D348:D349"/>
    <mergeCell ref="E348:E349"/>
    <mergeCell ref="F348:F349"/>
    <mergeCell ref="G348:G349"/>
    <mergeCell ref="A315:H315"/>
    <mergeCell ref="A323:H323"/>
    <mergeCell ref="A331:H331"/>
    <mergeCell ref="A335:H335"/>
    <mergeCell ref="A320:B320"/>
    <mergeCell ref="A313:A314"/>
    <mergeCell ref="B313:B314"/>
    <mergeCell ref="C313:C314"/>
    <mergeCell ref="D313:D314"/>
    <mergeCell ref="G313:G314"/>
    <mergeCell ref="E313:E314"/>
    <mergeCell ref="F313:F314"/>
    <mergeCell ref="A280:H280"/>
    <mergeCell ref="A288:H288"/>
    <mergeCell ref="A297:H297"/>
    <mergeCell ref="A301:IV301"/>
    <mergeCell ref="H313:H314"/>
    <mergeCell ref="A312:H312"/>
    <mergeCell ref="E278:E279"/>
    <mergeCell ref="F278:F279"/>
    <mergeCell ref="G242:G243"/>
    <mergeCell ref="B278:B279"/>
    <mergeCell ref="C278:C279"/>
    <mergeCell ref="H242:H243"/>
    <mergeCell ref="A244:H244"/>
    <mergeCell ref="A252:H252"/>
    <mergeCell ref="D278:D279"/>
    <mergeCell ref="A242:A243"/>
    <mergeCell ref="B242:B243"/>
    <mergeCell ref="C242:C243"/>
    <mergeCell ref="D242:D243"/>
    <mergeCell ref="G278:G279"/>
    <mergeCell ref="A278:A279"/>
    <mergeCell ref="A262:H262"/>
    <mergeCell ref="A208:H208"/>
    <mergeCell ref="A217:H217"/>
    <mergeCell ref="A225:H225"/>
    <mergeCell ref="A229:IV229"/>
    <mergeCell ref="H278:H279"/>
    <mergeCell ref="A266:IV266"/>
    <mergeCell ref="A277:H277"/>
    <mergeCell ref="A241:H241"/>
    <mergeCell ref="E242:E243"/>
    <mergeCell ref="F242:F243"/>
    <mergeCell ref="B206:B207"/>
    <mergeCell ref="C206:C207"/>
    <mergeCell ref="D206:D207"/>
    <mergeCell ref="A138:A139"/>
    <mergeCell ref="H206:H207"/>
    <mergeCell ref="A140:H140"/>
    <mergeCell ref="G138:G139"/>
    <mergeCell ref="G206:G207"/>
    <mergeCell ref="E206:E207"/>
    <mergeCell ref="F206:F207"/>
    <mergeCell ref="H173:H174"/>
    <mergeCell ref="B138:B139"/>
    <mergeCell ref="C138:C139"/>
    <mergeCell ref="A173:A174"/>
    <mergeCell ref="B173:B174"/>
    <mergeCell ref="C173:C174"/>
    <mergeCell ref="D173:D174"/>
    <mergeCell ref="A206:A207"/>
    <mergeCell ref="A127:H127"/>
    <mergeCell ref="H138:H139"/>
    <mergeCell ref="A148:H148"/>
    <mergeCell ref="A157:H157"/>
    <mergeCell ref="A161:IV161"/>
    <mergeCell ref="A205:H205"/>
    <mergeCell ref="E173:E174"/>
    <mergeCell ref="G173:G174"/>
    <mergeCell ref="A172:H172"/>
    <mergeCell ref="F104:F105"/>
    <mergeCell ref="H104:H105"/>
    <mergeCell ref="A145:B145"/>
    <mergeCell ref="G70:G71"/>
    <mergeCell ref="D138:D139"/>
    <mergeCell ref="E138:E139"/>
    <mergeCell ref="F138:F139"/>
    <mergeCell ref="A106:H106"/>
    <mergeCell ref="A114:H114"/>
    <mergeCell ref="A123:H123"/>
    <mergeCell ref="A90:H90"/>
    <mergeCell ref="A94:IV94"/>
    <mergeCell ref="A103:H103"/>
    <mergeCell ref="G104:G105"/>
    <mergeCell ref="A137:H137"/>
    <mergeCell ref="A104:A105"/>
    <mergeCell ref="B104:B105"/>
    <mergeCell ref="C104:C105"/>
    <mergeCell ref="D104:D105"/>
    <mergeCell ref="E104:E105"/>
    <mergeCell ref="A1:H1"/>
    <mergeCell ref="E3:E4"/>
    <mergeCell ref="F3:F4"/>
    <mergeCell ref="A26:IV26"/>
    <mergeCell ref="A69:H69"/>
    <mergeCell ref="F70:F71"/>
    <mergeCell ref="A70:A71"/>
    <mergeCell ref="B70:B71"/>
    <mergeCell ref="C70:C71"/>
    <mergeCell ref="D70:D71"/>
    <mergeCell ref="A5:H5"/>
    <mergeCell ref="A60:H60"/>
    <mergeCell ref="A22:H22"/>
    <mergeCell ref="G3:G4"/>
    <mergeCell ref="A35:H35"/>
    <mergeCell ref="A36:A37"/>
    <mergeCell ref="B36:B37"/>
    <mergeCell ref="D36:D37"/>
    <mergeCell ref="E36:E37"/>
    <mergeCell ref="F36:F37"/>
    <mergeCell ref="A47:H47"/>
    <mergeCell ref="H70:H71"/>
    <mergeCell ref="E70:E71"/>
    <mergeCell ref="A72:H72"/>
    <mergeCell ref="A80:H80"/>
    <mergeCell ref="A56:H56"/>
    <mergeCell ref="A13:H13"/>
    <mergeCell ref="A3:A4"/>
    <mergeCell ref="C36:C37"/>
    <mergeCell ref="A38:H38"/>
    <mergeCell ref="G36:G37"/>
    <mergeCell ref="H3:H4"/>
    <mergeCell ref="B3:B4"/>
    <mergeCell ref="C3:C4"/>
    <mergeCell ref="D3:D4"/>
    <mergeCell ref="H36:H37"/>
  </mergeCells>
  <printOptions/>
  <pageMargins left="0.25" right="0.25" top="0.75" bottom="0.75" header="0.3" footer="0.3"/>
  <pageSetup fitToHeight="0" fitToWidth="1" horizontalDpi="300" verticalDpi="300" orientation="landscape" paperSize="9" scale="83" r:id="rId1"/>
  <rowBreaks count="9" manualBreakCount="9">
    <brk id="68" max="255" man="1"/>
    <brk id="102" max="255" man="1"/>
    <brk id="136" max="255" man="1"/>
    <brk id="204" max="255" man="1"/>
    <brk id="276" max="255" man="1"/>
    <brk id="240" max="255" man="1"/>
    <brk id="311" max="255" man="1"/>
    <brk id="171" max="255" man="1"/>
    <brk id="3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Юлия Борисовна</cp:lastModifiedBy>
  <cp:lastPrinted>2018-10-02T02:39:00Z</cp:lastPrinted>
  <dcterms:created xsi:type="dcterms:W3CDTF">2014-04-09T09:34:49Z</dcterms:created>
  <dcterms:modified xsi:type="dcterms:W3CDTF">2019-06-14T05:53:16Z</dcterms:modified>
  <cp:category/>
  <cp:version/>
  <cp:contentType/>
  <cp:contentStatus/>
</cp:coreProperties>
</file>